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2"/>
  </bookViews>
  <sheets>
    <sheet name="INCOME STMT" sheetId="1" r:id="rId1"/>
    <sheet name="BALANCE SHEET" sheetId="2" r:id="rId2"/>
    <sheet name="CASH FLOW" sheetId="3" r:id="rId3"/>
    <sheet name="EQUITY" sheetId="4" r:id="rId4"/>
  </sheets>
  <definedNames>
    <definedName name="BuiltIn_Print_Area">'CASH FLOW'!$1:$1</definedName>
    <definedName name="Excel_BuiltIn_Print_Area_1_1">'INCOME STMT'!$A$1:$L$46</definedName>
    <definedName name="Excel_BuiltIn_Print_Area_1_1_1">'INCOME STMT'!$A$1:$L$45</definedName>
    <definedName name="Excel_BuiltIn_Print_Area_2_1">'BALANCE SHEET'!$A$1:$D$34,'BALANCE SHEET'!$A$54:$D$90</definedName>
    <definedName name="Excel_BuiltIn_Print_Area_2_1_1">'BALANCE SHEET'!$A$1:$D$33,'BALANCE SHEET'!$A$34:$D$89</definedName>
    <definedName name="Excel_BuiltIn_Print_Area_2_1_1_1">'BALANCE SHEET'!$A$1:$D$64,'BALANCE SHEET'!$A$65:$D$85</definedName>
    <definedName name="Excel_BuiltIn_Print_Area_2_1_1_1_1">'BALANCE SHEET'!$A$1:$D$68,'BALANCE SHEET'!$A$69:$D$90</definedName>
    <definedName name="Excel_BuiltIn_Print_Area_2_1_1_1_1_1">'BALANCE SHEET'!$A$1:$D$69,'BALANCE SHEET'!$A$70:$D$91</definedName>
    <definedName name="Excel_BuiltIn_Print_Area_2_1_1_1_1_1_1">'BALANCE SHEET'!$A$1:$D$87</definedName>
    <definedName name="Excel_BuiltIn_Print_Area_2_1_1_1_1_1_1_1">'BALANCE SHEET'!$A$1:$D$91</definedName>
    <definedName name="Excel_BuiltIn_Print_Area_3">'CASH FLOW'!$A$1:$D$46</definedName>
    <definedName name="Excel_BuiltIn_Print_Area_3_1">'CASH FLOW'!$A$1:$D$49</definedName>
    <definedName name="Excel_BuiltIn_Print_Area_3_1_1">'CASH FLOW'!$A$1:$D$49</definedName>
    <definedName name="Excel_BuiltIn_Print_Area_3_1_11">'CASH FLOW'!$A$1:$D$49</definedName>
    <definedName name="Excel_BuiltIn_Print_Area_3_1_1_1">'CASH FLOW'!$A$1:$D$48</definedName>
    <definedName name="Excel_BuiltIn_Print_Area_4">'EQUITY'!$A$1:$R$62</definedName>
    <definedName name="Excel_BuiltIn_Print_Area_41">'EQUITY'!$A$1:$R$64</definedName>
    <definedName name="Excel_BuiltIn_Print_Area_4_1">'EQUITY'!$A$1:$R$67</definedName>
    <definedName name="Excel_BuiltIn_Print_Area_4_1_1">'EQUITY'!$A$1:$R$65</definedName>
    <definedName name="Excel_BuiltIn_Print_Area_4_1_1_1">'EQUITY'!$A$1:$Q$65</definedName>
    <definedName name="_xlnm.Print_Area" localSheetId="1">'BALANCE SHEET'!$A$1:$D$91</definedName>
    <definedName name="_xlnm.Print_Area" localSheetId="2">'CASH FLOW'!$A$1:$D$49</definedName>
    <definedName name="_xlnm.Print_Area" localSheetId="3">'EQUITY'!$A$1:$R$64</definedName>
    <definedName name="_xlnm.Print_Area" localSheetId="0">'INCOME STMT'!$A$1:$L$45</definedName>
  </definedNames>
  <calcPr fullCalcOnLoad="1"/>
</workbook>
</file>

<file path=xl/sharedStrings.xml><?xml version="1.0" encoding="utf-8"?>
<sst xmlns="http://schemas.openxmlformats.org/spreadsheetml/2006/main" count="220" uniqueCount="145">
  <si>
    <t>DELLOYD VENTURES BERHAD</t>
  </si>
  <si>
    <t>(The figures have not been audited)</t>
  </si>
  <si>
    <t>CONDENSED CONSOLIDATED INCOME STATEMENT</t>
  </si>
  <si>
    <t>Current</t>
  </si>
  <si>
    <t>Comparative</t>
  </si>
  <si>
    <t>Quarter Ended</t>
  </si>
  <si>
    <t>Cumulative Todate</t>
  </si>
  <si>
    <t xml:space="preserve"> </t>
  </si>
  <si>
    <t>RM'000</t>
  </si>
  <si>
    <t>Revenue</t>
  </si>
  <si>
    <t>Operating Expenses</t>
  </si>
  <si>
    <t>Other Operating Income</t>
  </si>
  <si>
    <t>Finance Costs</t>
  </si>
  <si>
    <t>Taxation</t>
  </si>
  <si>
    <t>Attributable to:</t>
  </si>
  <si>
    <t>Equity Holders of the Parent</t>
  </si>
  <si>
    <t>Minority Interests</t>
  </si>
  <si>
    <t>Earnings Per Share</t>
  </si>
  <si>
    <t>N/A</t>
  </si>
  <si>
    <t>CONDENSED CONSOLIDATED BALANCE SHEETS</t>
  </si>
  <si>
    <t>UNAUDITED</t>
  </si>
  <si>
    <t>AUDITED</t>
  </si>
  <si>
    <t>AS AT</t>
  </si>
  <si>
    <t>31.12.2006</t>
  </si>
  <si>
    <t>(Restated)</t>
  </si>
  <si>
    <t>ASSETS</t>
  </si>
  <si>
    <t>Non – current assets</t>
  </si>
  <si>
    <t>Property, Plant &amp; Equipment</t>
  </si>
  <si>
    <t>Investment Properties</t>
  </si>
  <si>
    <t>Investments in Associated Companies</t>
  </si>
  <si>
    <t>Other investments</t>
  </si>
  <si>
    <t>Prepaid lease rental</t>
  </si>
  <si>
    <t>Deferred tax assets</t>
  </si>
  <si>
    <t>Goodwill on consolidation</t>
  </si>
  <si>
    <t>CURRENT ASSETS</t>
  </si>
  <si>
    <t>Inventories</t>
  </si>
  <si>
    <t>Trade receivables</t>
  </si>
  <si>
    <t>Other receivables</t>
  </si>
  <si>
    <t>Tax refundable</t>
  </si>
  <si>
    <t>Short term investments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</si>
  <si>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</si>
  <si>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</si>
  <si>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</si>
  <si>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</si>
  <si>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</si>
  <si>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>Share Premium</t>
  </si>
  <si>
    <t>Other reserves</t>
  </si>
  <si>
    <t>Retained profits</t>
  </si>
  <si>
    <t>Treasury shares, at cost</t>
  </si>
  <si>
    <t xml:space="preserve">Total Equity </t>
  </si>
  <si>
    <t>Non – current liabilities</t>
  </si>
  <si>
    <t>Borrowings</t>
  </si>
  <si>
    <t>Deferred tax liabilities</t>
  </si>
  <si>
    <t>Current liabilities</t>
  </si>
  <si>
    <t>Trade creditors</t>
  </si>
  <si>
    <t>Other creditors</t>
  </si>
  <si>
    <t>Total liabilities</t>
  </si>
  <si>
    <t>TOTAL EQUITY AND LIABILITIES</t>
  </si>
  <si>
    <t xml:space="preserve">(The Condensed Consolidated Balance Sheets should be read in conjunction with the Annual </t>
  </si>
  <si>
    <t>Financial Report for the year ended 31 December 2006)</t>
  </si>
  <si>
    <t>CONDENSED CONSOLIDATED CASH FLOW STATEMENT</t>
  </si>
  <si>
    <t>CASH FLOWS FROM OPERATING ACTIVITIES</t>
  </si>
  <si>
    <t>Cash receipts from customers</t>
  </si>
  <si>
    <t>Cash paid to suppliers and employees</t>
  </si>
  <si>
    <t>Tax paid</t>
  </si>
  <si>
    <t>CASH FLOWS FROM INVESTING ACTIVITIES</t>
  </si>
  <si>
    <t>Purchase of property, plant and equipment</t>
  </si>
  <si>
    <t>Proceeds from disposal of property, plant and equipment</t>
  </si>
  <si>
    <t>Rental income</t>
  </si>
  <si>
    <t>Interest income</t>
  </si>
  <si>
    <t>Net cash outflow for investing activities</t>
  </si>
  <si>
    <t>CASH FLOWS FROM FINANCING ACTIVITIES</t>
  </si>
  <si>
    <t>Loan raised</t>
  </si>
  <si>
    <t>Dividends paid</t>
  </si>
  <si>
    <t>Net cash outflow from financing activities</t>
  </si>
  <si>
    <t>Net change in cash and cash equivalents</t>
  </si>
  <si>
    <t>Cash and cash equivalents as at 1 January 2007 / 1 January 2006</t>
  </si>
  <si>
    <t xml:space="preserve">                                                </t>
  </si>
  <si>
    <t>CONDENSED CONSOLIDATED STATEMENT OF CHANGES IN EQUITY</t>
  </si>
  <si>
    <t>Minority</t>
  </si>
  <si>
    <t>Total</t>
  </si>
  <si>
    <t xml:space="preserve">Attributable to Equity Holders of the Parent </t>
  </si>
  <si>
    <t>Interest</t>
  </si>
  <si>
    <t>Equity</t>
  </si>
  <si>
    <t xml:space="preserve">Share </t>
  </si>
  <si>
    <t>Share</t>
  </si>
  <si>
    <t>Other</t>
  </si>
  <si>
    <t>Dividend</t>
  </si>
  <si>
    <t>Retained</t>
  </si>
  <si>
    <t xml:space="preserve">Treasury </t>
  </si>
  <si>
    <t>Capital</t>
  </si>
  <si>
    <t>Premium</t>
  </si>
  <si>
    <t>Reserves</t>
  </si>
  <si>
    <t>Proposed</t>
  </si>
  <si>
    <t>Profits</t>
  </si>
  <si>
    <t>Shares</t>
  </si>
  <si>
    <t>Balance as at 1 January 2007</t>
  </si>
  <si>
    <t>Treasury shares</t>
  </si>
  <si>
    <t>Currency translation difference</t>
  </si>
  <si>
    <t>Net profit for the period</t>
  </si>
  <si>
    <t>NB: For the financial year ended 31 December 2006, the Board has proposed a final dividend of 5% less tax at 27% per ordinary share.</t>
  </si>
  <si>
    <t>Balance as at 1 January 2006</t>
  </si>
  <si>
    <t>Reclassification of opening balances</t>
  </si>
  <si>
    <t>Effects of adopting FRS 3</t>
  </si>
  <si>
    <t>Acquisition of subsidiary</t>
  </si>
  <si>
    <t xml:space="preserve">NB: For the financial year ended 31 December 2005, the Board has proposed a final dividend of 3% tax exempt and 7% less tax at 28% per </t>
  </si>
  <si>
    <t>ordinary share.</t>
  </si>
  <si>
    <t>Note 1  :   For the purpose of the condensed consolidated</t>
  </si>
  <si>
    <t xml:space="preserve">               cash flow statement, cash and cash equivalents </t>
  </si>
  <si>
    <t xml:space="preserve">               comprises the following :</t>
  </si>
  <si>
    <t xml:space="preserve">               Cash and bank balances</t>
  </si>
  <si>
    <t>(The Condensed Consolidated Cash Flow Statement should be read in conjunction with the Annual</t>
  </si>
  <si>
    <t>9 MONTHS</t>
  </si>
  <si>
    <t>Net assets per share attributable to ordinary</t>
  </si>
  <si>
    <t>equity holders of the parent (RM)</t>
  </si>
  <si>
    <t>Interim financial report on consolidated results for the financial quarter ended 30 September 2007</t>
  </si>
  <si>
    <t>Individual Quarter</t>
  </si>
  <si>
    <t>Cummulative Quarter</t>
  </si>
  <si>
    <t>9 months</t>
  </si>
  <si>
    <t>30.09.2007</t>
  </si>
  <si>
    <t>30.09.2006</t>
  </si>
  <si>
    <t>for the year ended 31 December 2006)</t>
  </si>
  <si>
    <t xml:space="preserve">(The Condensed Consolidated Income Statements should be read in conjunction with the Annual Financial Report </t>
  </si>
  <si>
    <t>Profit from Operations</t>
  </si>
  <si>
    <t>Other Investment Income</t>
  </si>
  <si>
    <t>Profit Before Taxation</t>
  </si>
  <si>
    <t>Profit / (Loss) After Taxation</t>
  </si>
  <si>
    <t>- Basic (sen)</t>
  </si>
  <si>
    <t>- Diluted (sen)</t>
  </si>
  <si>
    <t>9 months period ended 30 September 2007</t>
  </si>
  <si>
    <t>9 months period ended 30 September 2006</t>
  </si>
  <si>
    <t>Balance as at 30 September 2007</t>
  </si>
  <si>
    <t>Balance as at 30 September 2006</t>
  </si>
  <si>
    <t>(The Condensed Consolidated Statement of Changes in Equity should be read in conjunction with the Annual Financial Report for the year</t>
  </si>
  <si>
    <t>Increase in equity interest in subsidiary</t>
  </si>
  <si>
    <t>Investment in a subsidiary</t>
  </si>
  <si>
    <t>Cash and cash equivalents as at 30 September 2007 / 30 September 2006</t>
  </si>
  <si>
    <t>ENDED</t>
  </si>
  <si>
    <t>Dividends paid to minority shareholder</t>
  </si>
  <si>
    <t>- paid</t>
  </si>
  <si>
    <t>- underprovision in previous financial year</t>
  </si>
  <si>
    <t>Dividends</t>
  </si>
  <si>
    <t>Cash generated from operations</t>
  </si>
  <si>
    <t>Share of Profit less Losses of Associated Companies</t>
  </si>
  <si>
    <t>Net cash from operating activities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</si>
</sst>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#,##0\ _$;\-#,##0\ _$"/>
  </numFmts>
  <fonts count="31"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right" vertical="center"/>
    </xf>
    <xf numFmtId="165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65" fontId="8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8" fillId="0" borderId="11" xfId="0" applyNumberFormat="1" applyFont="1" applyFill="1" applyBorder="1" applyAlignment="1">
      <alignment horizontal="right" vertical="center"/>
    </xf>
    <xf numFmtId="165" fontId="8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8" fillId="0" borderId="12" xfId="0" applyNumberFormat="1" applyFont="1" applyFill="1" applyBorder="1" applyAlignment="1">
      <alignment horizontal="right" vertical="center"/>
    </xf>
    <xf numFmtId="165" fontId="8" fillId="0" borderId="13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 quotePrefix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center" vertical="center"/>
    </xf>
    <xf numFmtId="165" fontId="4" fillId="0" borderId="10" xfId="0" applyNumberFormat="1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horizontal="right" vertical="center"/>
    </xf>
    <xf numFmtId="165" fontId="8" fillId="0" borderId="14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165" fontId="4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 quotePrefix="1">
      <alignment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47.140625" style="1" customWidth="1"/>
    <col min="2" max="2" width="14.7109375" style="2" customWidth="1"/>
    <col min="3" max="4" width="1.7109375" style="1" customWidth="1"/>
    <col min="5" max="5" width="14.7109375" style="1" customWidth="1"/>
    <col min="6" max="7" width="1.7109375" style="1" customWidth="1"/>
    <col min="8" max="8" width="14.7109375" style="1" customWidth="1"/>
    <col min="9" max="10" width="1.7109375" style="1" customWidth="1"/>
    <col min="11" max="11" width="14.7109375" style="1" customWidth="1"/>
    <col min="12" max="12" width="1.7109375" style="1" customWidth="1"/>
    <col min="13" max="16384" width="11.421875" style="1" customWidth="1"/>
  </cols>
  <sheetData>
    <row r="1" spans="1:12" s="4" customFormat="1" ht="18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4" customFormat="1" ht="18" customHeight="1">
      <c r="A2" s="58" t="s">
        <v>115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4" customFormat="1" ht="18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3" customFormat="1" ht="18" customHeight="1">
      <c r="A4" s="1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s="3" customFormat="1" ht="18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3" customFormat="1" ht="18" customHeight="1">
      <c r="A6" s="11"/>
      <c r="B6" s="30"/>
      <c r="C6" s="30"/>
      <c r="D6" s="11"/>
      <c r="E6" s="11"/>
      <c r="F6" s="11"/>
      <c r="G6" s="11"/>
      <c r="H6" s="11"/>
      <c r="I6" s="11"/>
      <c r="J6" s="11"/>
      <c r="K6" s="11"/>
      <c r="L6" s="11"/>
    </row>
    <row r="7" spans="1:12" s="3" customFormat="1" ht="18" customHeight="1">
      <c r="A7" s="11"/>
      <c r="B7" s="60" t="s">
        <v>116</v>
      </c>
      <c r="C7" s="60"/>
      <c r="D7" s="60"/>
      <c r="E7" s="60"/>
      <c r="F7" s="33"/>
      <c r="G7" s="33"/>
      <c r="H7" s="60" t="s">
        <v>117</v>
      </c>
      <c r="I7" s="60"/>
      <c r="J7" s="60"/>
      <c r="K7" s="60"/>
      <c r="L7" s="33"/>
    </row>
    <row r="8" spans="1:12" s="3" customFormat="1" ht="18" customHeight="1">
      <c r="A8" s="34"/>
      <c r="B8" s="30"/>
      <c r="C8" s="30"/>
      <c r="D8" s="11"/>
      <c r="E8" s="11"/>
      <c r="F8" s="11"/>
      <c r="G8" s="11"/>
      <c r="H8" s="11"/>
      <c r="I8" s="11"/>
      <c r="J8" s="11"/>
      <c r="K8" s="11"/>
      <c r="L8" s="11"/>
    </row>
    <row r="9" spans="1:12" ht="18" customHeight="1">
      <c r="A9" s="11"/>
      <c r="B9" s="30" t="s">
        <v>3</v>
      </c>
      <c r="C9" s="30"/>
      <c r="D9" s="30"/>
      <c r="E9" s="30" t="s">
        <v>4</v>
      </c>
      <c r="F9" s="30"/>
      <c r="G9" s="30"/>
      <c r="H9" s="30" t="s">
        <v>118</v>
      </c>
      <c r="I9" s="30"/>
      <c r="J9" s="30"/>
      <c r="K9" s="30" t="s">
        <v>118</v>
      </c>
      <c r="L9" s="30"/>
    </row>
    <row r="10" spans="1:12" ht="18" customHeight="1">
      <c r="A10" s="11"/>
      <c r="B10" s="30" t="s">
        <v>5</v>
      </c>
      <c r="C10" s="30"/>
      <c r="D10" s="30"/>
      <c r="E10" s="30" t="s">
        <v>5</v>
      </c>
      <c r="F10" s="30"/>
      <c r="G10" s="30"/>
      <c r="H10" s="56" t="s">
        <v>6</v>
      </c>
      <c r="I10" s="56"/>
      <c r="J10" s="30"/>
      <c r="K10" s="56" t="s">
        <v>6</v>
      </c>
      <c r="L10" s="56"/>
    </row>
    <row r="11" spans="1:12" ht="18" customHeight="1">
      <c r="A11" s="11"/>
      <c r="B11" s="30"/>
      <c r="C11" s="30"/>
      <c r="D11" s="30"/>
      <c r="E11" s="30"/>
      <c r="F11" s="30"/>
      <c r="G11" s="30"/>
      <c r="H11" s="30" t="s">
        <v>7</v>
      </c>
      <c r="I11" s="30"/>
      <c r="J11" s="11"/>
      <c r="K11" s="11"/>
      <c r="L11" s="30"/>
    </row>
    <row r="12" spans="1:12" ht="18" customHeight="1">
      <c r="A12" s="11"/>
      <c r="B12" s="30" t="s">
        <v>119</v>
      </c>
      <c r="C12" s="30"/>
      <c r="D12" s="30"/>
      <c r="E12" s="30" t="s">
        <v>120</v>
      </c>
      <c r="F12" s="30"/>
      <c r="G12" s="30"/>
      <c r="H12" s="30" t="str">
        <f>B12</f>
        <v>30.09.2007</v>
      </c>
      <c r="I12" s="30"/>
      <c r="J12" s="30"/>
      <c r="K12" s="30" t="str">
        <f>E12</f>
        <v>30.09.2006</v>
      </c>
      <c r="L12" s="30"/>
    </row>
    <row r="13" spans="1:12" ht="18" customHeight="1">
      <c r="A13" s="11"/>
      <c r="B13" s="35" t="s">
        <v>8</v>
      </c>
      <c r="C13" s="35"/>
      <c r="D13" s="35"/>
      <c r="E13" s="35" t="s">
        <v>8</v>
      </c>
      <c r="F13" s="35"/>
      <c r="G13" s="35"/>
      <c r="H13" s="35" t="s">
        <v>8</v>
      </c>
      <c r="I13" s="35"/>
      <c r="J13" s="35"/>
      <c r="K13" s="35" t="s">
        <v>8</v>
      </c>
      <c r="L13" s="35"/>
    </row>
    <row r="14" spans="1:12" ht="18" customHeight="1">
      <c r="A14" s="11"/>
      <c r="B14" s="30"/>
      <c r="C14" s="30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8" customHeight="1">
      <c r="A15" s="11" t="s">
        <v>9</v>
      </c>
      <c r="B15" s="16">
        <v>58720</v>
      </c>
      <c r="C15" s="16"/>
      <c r="D15" s="16"/>
      <c r="E15" s="16">
        <v>49337</v>
      </c>
      <c r="F15" s="16"/>
      <c r="G15" s="16"/>
      <c r="H15" s="16">
        <v>151715</v>
      </c>
      <c r="I15" s="16"/>
      <c r="J15" s="16"/>
      <c r="K15" s="16">
        <v>155482</v>
      </c>
      <c r="L15" s="16"/>
    </row>
    <row r="16" spans="1:12" ht="18" customHeight="1">
      <c r="A16" s="11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8" customHeight="1">
      <c r="A17" s="11" t="s">
        <v>10</v>
      </c>
      <c r="B17" s="16">
        <v>-54550</v>
      </c>
      <c r="C17" s="16"/>
      <c r="D17" s="16"/>
      <c r="E17" s="16">
        <v>-47263</v>
      </c>
      <c r="F17" s="16"/>
      <c r="G17" s="16"/>
      <c r="H17" s="16">
        <f>-124296-24715+2759-90</f>
        <v>-146342</v>
      </c>
      <c r="I17" s="16"/>
      <c r="J17" s="16"/>
      <c r="K17" s="16">
        <v>-144437</v>
      </c>
      <c r="L17" s="16"/>
    </row>
    <row r="18" spans="1:12" ht="18" customHeight="1">
      <c r="A18" s="11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8" customHeight="1">
      <c r="A19" s="11" t="s">
        <v>11</v>
      </c>
      <c r="B19" s="16">
        <v>511</v>
      </c>
      <c r="C19" s="16"/>
      <c r="D19" s="16"/>
      <c r="E19" s="16">
        <v>460</v>
      </c>
      <c r="F19" s="16"/>
      <c r="G19" s="16"/>
      <c r="H19" s="16">
        <f>1336-194</f>
        <v>1142</v>
      </c>
      <c r="I19" s="16"/>
      <c r="J19" s="16"/>
      <c r="K19" s="16">
        <v>1408</v>
      </c>
      <c r="L19" s="16"/>
    </row>
    <row r="20" spans="1:12" ht="18" customHeight="1" thickBot="1">
      <c r="A20" s="11"/>
      <c r="B20" s="17"/>
      <c r="C20" s="17"/>
      <c r="D20" s="16"/>
      <c r="E20" s="17"/>
      <c r="F20" s="17"/>
      <c r="G20" s="16"/>
      <c r="H20" s="17"/>
      <c r="I20" s="17"/>
      <c r="J20" s="16"/>
      <c r="K20" s="17"/>
      <c r="L20" s="26"/>
    </row>
    <row r="21" spans="1:12" ht="18" customHeight="1">
      <c r="A21" s="11" t="s">
        <v>123</v>
      </c>
      <c r="B21" s="16">
        <f>SUM(B15:B20)</f>
        <v>4681</v>
      </c>
      <c r="C21" s="16"/>
      <c r="D21" s="16"/>
      <c r="E21" s="16">
        <f>SUM(E15:E20)</f>
        <v>2534</v>
      </c>
      <c r="F21" s="16"/>
      <c r="G21" s="16"/>
      <c r="H21" s="16">
        <f>SUM(H15:H20)</f>
        <v>6515</v>
      </c>
      <c r="I21" s="16"/>
      <c r="J21" s="16"/>
      <c r="K21" s="16">
        <f>SUM(K15:K20)</f>
        <v>12453</v>
      </c>
      <c r="L21" s="26"/>
    </row>
    <row r="22" spans="1:12" ht="18" customHeight="1">
      <c r="A22" s="11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6"/>
    </row>
    <row r="23" spans="1:12" ht="18" customHeight="1">
      <c r="A23" s="11" t="s">
        <v>12</v>
      </c>
      <c r="B23" s="16">
        <v>-899</v>
      </c>
      <c r="C23" s="16"/>
      <c r="D23" s="16"/>
      <c r="E23" s="16">
        <v>-876</v>
      </c>
      <c r="F23" s="16"/>
      <c r="G23" s="16"/>
      <c r="H23" s="16">
        <v>-2669</v>
      </c>
      <c r="I23" s="16"/>
      <c r="J23" s="16"/>
      <c r="K23" s="16">
        <v>-889</v>
      </c>
      <c r="L23" s="26"/>
    </row>
    <row r="24" spans="1:12" ht="18" customHeight="1">
      <c r="A24" s="1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26"/>
    </row>
    <row r="25" spans="1:12" ht="18" customHeight="1">
      <c r="A25" s="11" t="s">
        <v>124</v>
      </c>
      <c r="B25" s="16">
        <v>48</v>
      </c>
      <c r="C25" s="16"/>
      <c r="D25" s="16"/>
      <c r="E25" s="16">
        <v>62</v>
      </c>
      <c r="F25" s="16"/>
      <c r="G25" s="16"/>
      <c r="H25" s="16">
        <v>194</v>
      </c>
      <c r="I25" s="16"/>
      <c r="J25" s="16"/>
      <c r="K25" s="16">
        <v>187</v>
      </c>
      <c r="L25" s="26"/>
    </row>
    <row r="26" spans="1:12" ht="18" customHeight="1">
      <c r="A26" s="11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26"/>
    </row>
    <row r="27" spans="1:12" ht="18" customHeight="1">
      <c r="A27" s="11" t="s">
        <v>143</v>
      </c>
      <c r="B27" s="16">
        <v>1011</v>
      </c>
      <c r="C27" s="26"/>
      <c r="D27" s="26"/>
      <c r="E27" s="26">
        <v>1022</v>
      </c>
      <c r="F27" s="26"/>
      <c r="G27" s="26"/>
      <c r="H27" s="26">
        <f>4356-1183</f>
        <v>3173</v>
      </c>
      <c r="I27" s="26"/>
      <c r="J27" s="26"/>
      <c r="K27" s="26">
        <v>2332</v>
      </c>
      <c r="L27" s="26"/>
    </row>
    <row r="28" spans="1:12" ht="18" customHeight="1" thickBot="1">
      <c r="A28" s="1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8" customHeight="1">
      <c r="A29" s="11" t="s">
        <v>125</v>
      </c>
      <c r="B29" s="51">
        <f>SUM(B21:B27)</f>
        <v>4841</v>
      </c>
      <c r="C29" s="16"/>
      <c r="D29" s="16"/>
      <c r="E29" s="51">
        <f>SUM(E21:E27)</f>
        <v>2742</v>
      </c>
      <c r="F29" s="16"/>
      <c r="G29" s="16"/>
      <c r="H29" s="51">
        <f>SUM(H21:H27)</f>
        <v>7213</v>
      </c>
      <c r="I29" s="16"/>
      <c r="J29" s="16"/>
      <c r="K29" s="51">
        <f>SUM(K21:K27)</f>
        <v>14083</v>
      </c>
      <c r="L29" s="26"/>
    </row>
    <row r="30" spans="1:12" ht="18" customHeight="1">
      <c r="A30" s="1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26"/>
    </row>
    <row r="31" spans="1:12" ht="18" customHeight="1">
      <c r="A31" s="11" t="s">
        <v>13</v>
      </c>
      <c r="B31" s="16">
        <v>-1588</v>
      </c>
      <c r="C31" s="16"/>
      <c r="D31" s="16"/>
      <c r="E31" s="16">
        <v>6</v>
      </c>
      <c r="F31" s="16"/>
      <c r="G31" s="16"/>
      <c r="H31" s="16">
        <v>-4458</v>
      </c>
      <c r="I31" s="16"/>
      <c r="J31" s="16"/>
      <c r="K31" s="16">
        <v>-3320</v>
      </c>
      <c r="L31" s="26"/>
    </row>
    <row r="32" spans="1:12" ht="18" customHeight="1" thickBot="1">
      <c r="A32" s="11"/>
      <c r="B32" s="17"/>
      <c r="C32" s="17"/>
      <c r="D32" s="16"/>
      <c r="E32" s="17"/>
      <c r="F32" s="17"/>
      <c r="G32" s="16"/>
      <c r="H32" s="17"/>
      <c r="I32" s="17"/>
      <c r="J32" s="16"/>
      <c r="K32" s="17"/>
      <c r="L32" s="26"/>
    </row>
    <row r="33" spans="1:12" ht="18" customHeight="1" thickBot="1">
      <c r="A33" s="11" t="s">
        <v>126</v>
      </c>
      <c r="B33" s="17">
        <f>SUM(B29:B31)</f>
        <v>3253</v>
      </c>
      <c r="C33" s="17"/>
      <c r="D33" s="16"/>
      <c r="E33" s="17">
        <f>SUM(E29:E31)</f>
        <v>2748</v>
      </c>
      <c r="F33" s="17"/>
      <c r="G33" s="16"/>
      <c r="H33" s="17">
        <f>SUM(H29:H31)</f>
        <v>2755</v>
      </c>
      <c r="I33" s="17"/>
      <c r="J33" s="16"/>
      <c r="K33" s="17">
        <f>SUM(K29:K31)</f>
        <v>10763</v>
      </c>
      <c r="L33" s="26"/>
    </row>
    <row r="34" spans="1:12" ht="18" customHeight="1">
      <c r="A34" s="1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26"/>
    </row>
    <row r="35" spans="1:12" ht="18" customHeight="1">
      <c r="A35" s="11" t="s">
        <v>14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26"/>
    </row>
    <row r="36" spans="1:12" ht="18" customHeight="1">
      <c r="A36" s="11" t="s">
        <v>15</v>
      </c>
      <c r="B36" s="16">
        <v>3807</v>
      </c>
      <c r="C36" s="16"/>
      <c r="D36" s="16"/>
      <c r="E36" s="16">
        <v>3749</v>
      </c>
      <c r="F36" s="16"/>
      <c r="G36" s="16"/>
      <c r="H36" s="16">
        <v>5814</v>
      </c>
      <c r="I36" s="16"/>
      <c r="J36" s="16"/>
      <c r="K36" s="16">
        <v>12226</v>
      </c>
      <c r="L36" s="26"/>
    </row>
    <row r="37" spans="1:12" ht="18" customHeight="1" thickBot="1">
      <c r="A37" s="11" t="s">
        <v>16</v>
      </c>
      <c r="B37" s="16">
        <v>-554</v>
      </c>
      <c r="C37" s="17"/>
      <c r="D37" s="16"/>
      <c r="E37" s="17">
        <v>-1001</v>
      </c>
      <c r="F37" s="17"/>
      <c r="G37" s="16"/>
      <c r="H37" s="17">
        <v>-3059</v>
      </c>
      <c r="I37" s="17"/>
      <c r="J37" s="16"/>
      <c r="K37" s="17">
        <v>-1463</v>
      </c>
      <c r="L37" s="26"/>
    </row>
    <row r="38" spans="1:12" ht="18" customHeight="1" thickBot="1">
      <c r="A38" s="11"/>
      <c r="B38" s="28">
        <f>SUM(B36:B37)</f>
        <v>3253</v>
      </c>
      <c r="C38" s="17"/>
      <c r="D38" s="16"/>
      <c r="E38" s="17">
        <f>SUM(E36:E37)</f>
        <v>2748</v>
      </c>
      <c r="F38" s="17"/>
      <c r="G38" s="16"/>
      <c r="H38" s="17">
        <f>SUM(H36:H37)</f>
        <v>2755</v>
      </c>
      <c r="I38" s="17"/>
      <c r="J38" s="16"/>
      <c r="K38" s="17">
        <f>SUM(K36:K37)</f>
        <v>10763</v>
      </c>
      <c r="L38" s="26"/>
    </row>
    <row r="39" spans="1:12" ht="18" customHeight="1">
      <c r="A39" s="11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8" customHeight="1">
      <c r="A40" s="11" t="s">
        <v>17</v>
      </c>
      <c r="B40" s="16"/>
      <c r="C40" s="29"/>
      <c r="D40" s="19"/>
      <c r="E40" s="16"/>
      <c r="F40" s="16"/>
      <c r="G40" s="19"/>
      <c r="H40" s="19"/>
      <c r="I40" s="19"/>
      <c r="J40" s="19"/>
      <c r="K40" s="16"/>
      <c r="L40" s="19"/>
    </row>
    <row r="41" spans="1:12" ht="18" customHeight="1">
      <c r="A41" s="37" t="s">
        <v>127</v>
      </c>
      <c r="B41" s="36">
        <f>B36/88863*100</f>
        <v>4.284122750751156</v>
      </c>
      <c r="C41" s="29"/>
      <c r="D41" s="19"/>
      <c r="E41" s="36">
        <f>E36/88863*100</f>
        <v>4.2188537411521105</v>
      </c>
      <c r="F41" s="19"/>
      <c r="G41" s="19"/>
      <c r="H41" s="36">
        <f>H36/88863*100</f>
        <v>6.54265554842848</v>
      </c>
      <c r="I41" s="19"/>
      <c r="J41" s="19"/>
      <c r="K41" s="36">
        <f>K36/88863*100</f>
        <v>13.758257092378154</v>
      </c>
      <c r="L41" s="16"/>
    </row>
    <row r="42" spans="1:12" ht="18" customHeight="1">
      <c r="A42" s="37" t="s">
        <v>128</v>
      </c>
      <c r="B42" s="36" t="s">
        <v>18</v>
      </c>
      <c r="C42" s="16"/>
      <c r="D42" s="16"/>
      <c r="E42" s="36" t="s">
        <v>18</v>
      </c>
      <c r="F42" s="16"/>
      <c r="G42" s="16"/>
      <c r="H42" s="36" t="s">
        <v>18</v>
      </c>
      <c r="I42" s="16"/>
      <c r="J42" s="16"/>
      <c r="K42" s="36" t="s">
        <v>18</v>
      </c>
      <c r="L42" s="16"/>
    </row>
    <row r="43" spans="1:12" ht="18" customHeight="1">
      <c r="A43" s="11"/>
      <c r="B43" s="29"/>
      <c r="C43" s="29"/>
      <c r="D43" s="19"/>
      <c r="E43" s="19"/>
      <c r="F43" s="19"/>
      <c r="G43" s="19"/>
      <c r="H43" s="29"/>
      <c r="I43" s="29"/>
      <c r="J43" s="29"/>
      <c r="K43" s="19"/>
      <c r="L43" s="19"/>
    </row>
    <row r="44" spans="1:12" ht="18" customHeight="1">
      <c r="A44" s="11" t="s">
        <v>122</v>
      </c>
      <c r="B44" s="30"/>
      <c r="C44" s="30"/>
      <c r="D44" s="18"/>
      <c r="E44" s="18"/>
      <c r="F44" s="18"/>
      <c r="G44" s="18"/>
      <c r="H44" s="18"/>
      <c r="I44" s="30"/>
      <c r="J44" s="16"/>
      <c r="K44" s="19"/>
      <c r="L44" s="11"/>
    </row>
    <row r="45" spans="1:12" ht="18" customHeight="1">
      <c r="A45" s="11" t="s">
        <v>121</v>
      </c>
      <c r="B45" s="30"/>
      <c r="C45" s="30"/>
      <c r="D45" s="18"/>
      <c r="E45" s="18"/>
      <c r="F45" s="18"/>
      <c r="G45" s="18"/>
      <c r="H45" s="18"/>
      <c r="I45" s="30"/>
      <c r="J45" s="30"/>
      <c r="K45" s="11"/>
      <c r="L45" s="11"/>
    </row>
    <row r="47" spans="2:11" ht="12.75">
      <c r="B47" s="5"/>
      <c r="E47" s="6"/>
      <c r="H47" s="6"/>
      <c r="K47" s="6"/>
    </row>
  </sheetData>
  <sheetProtection/>
  <mergeCells count="8">
    <mergeCell ref="H10:I10"/>
    <mergeCell ref="K10:L10"/>
    <mergeCell ref="A1:L1"/>
    <mergeCell ref="A2:L2"/>
    <mergeCell ref="A3:L3"/>
    <mergeCell ref="A5:L5"/>
    <mergeCell ref="B7:E7"/>
    <mergeCell ref="H7:K7"/>
  </mergeCells>
  <printOptions/>
  <pageMargins left="0.6" right="0.2" top="0.5" bottom="0.2" header="0.511805555555556" footer="0.511805555555556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27">
      <selection activeCell="A1" sqref="A1:R1"/>
    </sheetView>
  </sheetViews>
  <sheetFormatPr defaultColWidth="11.421875" defaultRowHeight="12.75"/>
  <cols>
    <col min="1" max="1" width="50.7109375" style="1" customWidth="1"/>
    <col min="2" max="2" width="16.7109375" style="1" customWidth="1"/>
    <col min="3" max="3" width="3.7109375" style="1" customWidth="1"/>
    <col min="4" max="4" width="16.7109375" style="1" customWidth="1"/>
    <col min="5" max="16384" width="11.421875" style="1" customWidth="1"/>
  </cols>
  <sheetData>
    <row r="1" spans="1:4" ht="15.75" customHeight="1">
      <c r="A1" s="59" t="s">
        <v>0</v>
      </c>
      <c r="B1" s="59"/>
      <c r="C1" s="59"/>
      <c r="D1" s="59"/>
    </row>
    <row r="2" spans="1:4" ht="15.75" customHeight="1">
      <c r="A2" s="59" t="s">
        <v>19</v>
      </c>
      <c r="B2" s="59"/>
      <c r="C2" s="59"/>
      <c r="D2" s="59"/>
    </row>
    <row r="3" spans="1:4" ht="15.75" customHeight="1">
      <c r="A3" s="23"/>
      <c r="B3" s="15"/>
      <c r="C3" s="15"/>
      <c r="D3" s="15"/>
    </row>
    <row r="4" spans="1:4" ht="15.75" customHeight="1">
      <c r="A4" s="23"/>
      <c r="B4" s="15"/>
      <c r="C4" s="15"/>
      <c r="D4" s="15"/>
    </row>
    <row r="5" spans="1:4" ht="15.75" customHeight="1">
      <c r="A5" s="11"/>
      <c r="B5" s="15" t="s">
        <v>20</v>
      </c>
      <c r="C5" s="12"/>
      <c r="D5" s="15" t="s">
        <v>21</v>
      </c>
    </row>
    <row r="6" spans="1:4" ht="15.75" customHeight="1">
      <c r="A6" s="11"/>
      <c r="B6" s="15" t="s">
        <v>22</v>
      </c>
      <c r="C6" s="12"/>
      <c r="D6" s="15" t="s">
        <v>22</v>
      </c>
    </row>
    <row r="7" spans="1:4" ht="15.75" customHeight="1">
      <c r="A7" s="11"/>
      <c r="B7" s="24" t="str">
        <f>'INCOME STMT'!B12</f>
        <v>30.09.2007</v>
      </c>
      <c r="C7" s="12"/>
      <c r="D7" s="24" t="s">
        <v>23</v>
      </c>
    </row>
    <row r="8" spans="1:4" ht="15.75" customHeight="1">
      <c r="A8" s="11"/>
      <c r="B8" s="25" t="s">
        <v>8</v>
      </c>
      <c r="C8" s="25"/>
      <c r="D8" s="25" t="s">
        <v>8</v>
      </c>
    </row>
    <row r="9" spans="1:4" ht="15.75" customHeight="1">
      <c r="A9" s="11"/>
      <c r="B9" s="25"/>
      <c r="C9" s="25"/>
      <c r="D9" s="25" t="s">
        <v>24</v>
      </c>
    </row>
    <row r="10" spans="1:4" ht="15.75" customHeight="1">
      <c r="A10" s="12" t="s">
        <v>25</v>
      </c>
      <c r="B10" s="25"/>
      <c r="C10" s="25"/>
      <c r="D10" s="25"/>
    </row>
    <row r="11" spans="1:4" ht="15.75" customHeight="1">
      <c r="A11" s="11"/>
      <c r="B11" s="25"/>
      <c r="C11" s="25"/>
      <c r="D11" s="25"/>
    </row>
    <row r="12" spans="1:4" ht="15.75" customHeight="1">
      <c r="A12" s="12" t="s">
        <v>26</v>
      </c>
      <c r="B12" s="25"/>
      <c r="C12" s="25"/>
      <c r="D12" s="25"/>
    </row>
    <row r="13" spans="1:4" ht="15.75" customHeight="1">
      <c r="A13" s="11"/>
      <c r="B13" s="25"/>
      <c r="C13" s="25"/>
      <c r="D13" s="25"/>
    </row>
    <row r="14" spans="1:4" ht="15.75" customHeight="1">
      <c r="A14" s="11" t="s">
        <v>27</v>
      </c>
      <c r="B14" s="16">
        <v>219493</v>
      </c>
      <c r="C14" s="19"/>
      <c r="D14" s="16">
        <f>224685-4397-4611-695</f>
        <v>214982</v>
      </c>
    </row>
    <row r="15" spans="1:6" ht="15.75" customHeight="1">
      <c r="A15" s="11" t="s">
        <v>28</v>
      </c>
      <c r="B15" s="16">
        <v>11388</v>
      </c>
      <c r="C15" s="19"/>
      <c r="D15" s="16">
        <f>6991+4397</f>
        <v>11388</v>
      </c>
      <c r="F15" s="2"/>
    </row>
    <row r="16" spans="1:4" ht="15.75" customHeight="1">
      <c r="A16" s="11" t="s">
        <v>29</v>
      </c>
      <c r="B16" s="16">
        <v>16028</v>
      </c>
      <c r="C16" s="19"/>
      <c r="D16" s="16">
        <v>12801</v>
      </c>
    </row>
    <row r="17" spans="1:4" ht="15.75" customHeight="1">
      <c r="A17" s="11" t="s">
        <v>30</v>
      </c>
      <c r="B17" s="16">
        <v>2958</v>
      </c>
      <c r="C17" s="19"/>
      <c r="D17" s="16">
        <v>1964</v>
      </c>
    </row>
    <row r="18" spans="1:4" ht="15.75" customHeight="1">
      <c r="A18" s="11" t="s">
        <v>31</v>
      </c>
      <c r="B18" s="16">
        <v>4586</v>
      </c>
      <c r="C18" s="19"/>
      <c r="D18" s="16">
        <f>4611+695</f>
        <v>5306</v>
      </c>
    </row>
    <row r="19" spans="1:4" ht="15.75" customHeight="1">
      <c r="A19" s="11" t="s">
        <v>32</v>
      </c>
      <c r="B19" s="26">
        <v>2003</v>
      </c>
      <c r="C19" s="19"/>
      <c r="D19" s="26">
        <v>2037</v>
      </c>
    </row>
    <row r="20" spans="1:4" ht="15.75" customHeight="1">
      <c r="A20" s="11" t="s">
        <v>33</v>
      </c>
      <c r="B20" s="17">
        <v>10145</v>
      </c>
      <c r="C20" s="19"/>
      <c r="D20" s="17">
        <v>11725</v>
      </c>
    </row>
    <row r="21" spans="1:4" ht="15.75" customHeight="1">
      <c r="A21" s="11"/>
      <c r="B21" s="16">
        <f>SUM(B14:B20)</f>
        <v>266601</v>
      </c>
      <c r="C21" s="19"/>
      <c r="D21" s="16">
        <f>SUM(D14:D20)</f>
        <v>260203</v>
      </c>
    </row>
    <row r="22" spans="1:4" ht="15.75" customHeight="1">
      <c r="A22" s="11"/>
      <c r="B22" s="16"/>
      <c r="C22" s="19"/>
      <c r="D22" s="16"/>
    </row>
    <row r="23" spans="1:4" ht="15.75" customHeight="1">
      <c r="A23" s="12" t="s">
        <v>34</v>
      </c>
      <c r="B23" s="16"/>
      <c r="C23" s="19"/>
      <c r="D23" s="16"/>
    </row>
    <row r="24" spans="1:4" ht="15.75" customHeight="1">
      <c r="A24" s="11" t="s">
        <v>35</v>
      </c>
      <c r="B24" s="16">
        <v>39597</v>
      </c>
      <c r="C24" s="19"/>
      <c r="D24" s="16">
        <v>32216</v>
      </c>
    </row>
    <row r="25" spans="1:4" ht="15.75" customHeight="1">
      <c r="A25" s="11" t="s">
        <v>36</v>
      </c>
      <c r="B25" s="16">
        <v>43290</v>
      </c>
      <c r="C25" s="19"/>
      <c r="D25" s="16">
        <v>26763</v>
      </c>
    </row>
    <row r="26" spans="1:4" ht="15.75" customHeight="1">
      <c r="A26" s="11" t="s">
        <v>37</v>
      </c>
      <c r="B26" s="16">
        <v>17897</v>
      </c>
      <c r="C26" s="19"/>
      <c r="D26" s="16">
        <v>14439</v>
      </c>
    </row>
    <row r="27" spans="1:4" ht="15.75" customHeight="1">
      <c r="A27" s="11" t="s">
        <v>38</v>
      </c>
      <c r="B27" s="16">
        <v>0</v>
      </c>
      <c r="C27" s="19"/>
      <c r="D27" s="16">
        <f>1518</f>
        <v>1518</v>
      </c>
    </row>
    <row r="28" spans="1:4" ht="15.75" customHeight="1">
      <c r="A28" s="11" t="s">
        <v>39</v>
      </c>
      <c r="B28" s="16">
        <f>18830+9871</f>
        <v>28701</v>
      </c>
      <c r="C28" s="19"/>
      <c r="D28" s="16">
        <v>20893</v>
      </c>
    </row>
    <row r="29" spans="1:4" ht="15.75" customHeight="1" thickBot="1">
      <c r="A29" s="11" t="s">
        <v>40</v>
      </c>
      <c r="B29" s="17">
        <v>8184</v>
      </c>
      <c r="C29" s="19"/>
      <c r="D29" s="17">
        <f>15262+17925</f>
        <v>33187</v>
      </c>
    </row>
    <row r="30" spans="1:4" ht="15.75" customHeight="1" thickBot="1">
      <c r="A30" s="11"/>
      <c r="B30" s="28">
        <f>SUM(B24:B29)</f>
        <v>137669</v>
      </c>
      <c r="C30" s="19"/>
      <c r="D30" s="28">
        <f>SUM(D24:D29)</f>
        <v>129016</v>
      </c>
    </row>
    <row r="31" spans="1:4" ht="15.75" customHeight="1">
      <c r="A31" s="11"/>
      <c r="B31" s="16"/>
      <c r="C31" s="19"/>
      <c r="D31" s="16"/>
    </row>
    <row r="32" spans="1:4" ht="15.75" customHeight="1">
      <c r="A32" s="12" t="s">
        <v>41</v>
      </c>
      <c r="B32" s="21">
        <f>B30+B21</f>
        <v>404270</v>
      </c>
      <c r="C32" s="19"/>
      <c r="D32" s="21">
        <f>D30+D21</f>
        <v>389219</v>
      </c>
    </row>
    <row r="33" spans="1:4" ht="15.75" customHeight="1">
      <c r="A33" s="11"/>
      <c r="B33" s="16"/>
      <c r="C33" s="19"/>
      <c r="D33" s="16"/>
    </row>
    <row r="34" spans="1:4" ht="15.75" customHeight="1">
      <c r="A34" s="11"/>
      <c r="B34" s="16"/>
      <c r="C34" s="19"/>
      <c r="D34" s="16"/>
    </row>
    <row r="35" spans="1:4" ht="15.75" customHeight="1">
      <c r="A35" s="11"/>
      <c r="B35" s="16"/>
      <c r="C35" s="19"/>
      <c r="D35" s="16"/>
    </row>
    <row r="36" spans="1:4" ht="15.75" customHeight="1">
      <c r="A36" s="11"/>
      <c r="B36" s="16"/>
      <c r="C36" s="19"/>
      <c r="D36" s="16"/>
    </row>
    <row r="37" spans="1:4" ht="15.75" customHeight="1">
      <c r="A37" s="11"/>
      <c r="B37" s="16"/>
      <c r="C37" s="19"/>
      <c r="D37" s="16"/>
    </row>
    <row r="38" spans="1:4" ht="15.75" customHeight="1">
      <c r="A38" s="11"/>
      <c r="B38" s="16"/>
      <c r="C38" s="19"/>
      <c r="D38" s="16"/>
    </row>
    <row r="39" spans="1:4" ht="15.75" customHeight="1">
      <c r="A39" s="11"/>
      <c r="B39" s="16"/>
      <c r="C39" s="19"/>
      <c r="D39" s="16"/>
    </row>
    <row r="40" spans="1:4" ht="15.75" customHeight="1">
      <c r="A40" s="11"/>
      <c r="B40" s="16"/>
      <c r="C40" s="19"/>
      <c r="D40" s="16"/>
    </row>
    <row r="41" spans="1:4" ht="15.75" customHeight="1">
      <c r="A41" s="11"/>
      <c r="B41" s="16"/>
      <c r="C41" s="19"/>
      <c r="D41" s="16"/>
    </row>
    <row r="42" spans="1:4" ht="15.75" customHeight="1">
      <c r="A42" s="11"/>
      <c r="B42" s="16"/>
      <c r="C42" s="19"/>
      <c r="D42" s="16"/>
    </row>
    <row r="43" spans="1:4" ht="15.75" customHeight="1">
      <c r="A43" s="11"/>
      <c r="B43" s="16"/>
      <c r="C43" s="19"/>
      <c r="D43" s="16"/>
    </row>
    <row r="44" spans="1:4" ht="15.75" customHeight="1">
      <c r="A44" s="11"/>
      <c r="B44" s="16"/>
      <c r="C44" s="19"/>
      <c r="D44" s="16"/>
    </row>
    <row r="45" spans="1:4" ht="15.75" customHeight="1">
      <c r="A45" s="11"/>
      <c r="B45" s="16"/>
      <c r="C45" s="19"/>
      <c r="D45" s="16"/>
    </row>
    <row r="46" spans="1:4" ht="15.75" customHeight="1">
      <c r="A46" s="11"/>
      <c r="B46" s="16"/>
      <c r="C46" s="19"/>
      <c r="D46" s="16"/>
    </row>
    <row r="47" spans="1:4" ht="15.75" customHeight="1">
      <c r="A47" s="11"/>
      <c r="B47" s="16"/>
      <c r="C47" s="19"/>
      <c r="D47" s="16"/>
    </row>
    <row r="48" spans="1:4" ht="15.75" customHeight="1">
      <c r="A48" s="11"/>
      <c r="B48" s="16"/>
      <c r="C48" s="19"/>
      <c r="D48" s="16"/>
    </row>
    <row r="49" spans="1:4" ht="15.75" customHeight="1">
      <c r="A49" s="11"/>
      <c r="B49" s="15" t="s">
        <v>20</v>
      </c>
      <c r="C49" s="12"/>
      <c r="D49" s="15" t="s">
        <v>21</v>
      </c>
    </row>
    <row r="50" spans="1:4" ht="15.75" customHeight="1">
      <c r="A50" s="11"/>
      <c r="B50" s="15" t="s">
        <v>22</v>
      </c>
      <c r="C50" s="12"/>
      <c r="D50" s="15" t="s">
        <v>22</v>
      </c>
    </row>
    <row r="51" spans="1:4" ht="15.75" customHeight="1">
      <c r="A51" s="11"/>
      <c r="B51" s="24" t="str">
        <f>B7</f>
        <v>30.09.2007</v>
      </c>
      <c r="C51" s="12"/>
      <c r="D51" s="24" t="s">
        <v>23</v>
      </c>
    </row>
    <row r="52" spans="1:4" ht="15.75" customHeight="1">
      <c r="A52" s="11"/>
      <c r="B52" s="25" t="s">
        <v>8</v>
      </c>
      <c r="C52" s="25"/>
      <c r="D52" s="25" t="s">
        <v>8</v>
      </c>
    </row>
    <row r="53" spans="1:4" ht="15.75" customHeight="1">
      <c r="A53" s="11"/>
      <c r="B53" s="25"/>
      <c r="C53" s="25"/>
      <c r="D53" s="25" t="s">
        <v>24</v>
      </c>
    </row>
    <row r="54" spans="1:4" ht="15.75" customHeight="1">
      <c r="A54" s="12" t="s">
        <v>42</v>
      </c>
      <c r="B54" s="16"/>
      <c r="C54" s="19"/>
      <c r="D54" s="16"/>
    </row>
    <row r="55" spans="1:4" ht="15.75" customHeight="1">
      <c r="A55" s="12"/>
      <c r="B55" s="16"/>
      <c r="C55" s="19"/>
      <c r="D55" s="16"/>
    </row>
    <row r="56" spans="1:4" ht="15.75" customHeight="1">
      <c r="A56" s="12" t="s">
        <v>43</v>
      </c>
      <c r="B56" s="16"/>
      <c r="C56" s="19"/>
      <c r="D56" s="16"/>
    </row>
    <row r="57" spans="1:4" ht="15.75" customHeight="1">
      <c r="A57" s="12"/>
      <c r="B57" s="16"/>
      <c r="C57" s="19"/>
      <c r="D57" s="16"/>
    </row>
    <row r="58" spans="1:4" ht="15.75" customHeight="1">
      <c r="A58" s="11" t="s">
        <v>44</v>
      </c>
      <c r="B58" s="16">
        <v>88863</v>
      </c>
      <c r="C58" s="19"/>
      <c r="D58" s="16">
        <v>88863</v>
      </c>
    </row>
    <row r="59" spans="1:4" ht="15.75" customHeight="1">
      <c r="A59" s="11" t="s">
        <v>45</v>
      </c>
      <c r="B59" s="16">
        <v>694</v>
      </c>
      <c r="C59" s="19"/>
      <c r="D59" s="16">
        <v>694</v>
      </c>
    </row>
    <row r="60" spans="1:4" ht="15.75" customHeight="1">
      <c r="A60" s="11" t="s">
        <v>46</v>
      </c>
      <c r="B60" s="16">
        <v>1298</v>
      </c>
      <c r="C60" s="19"/>
      <c r="D60" s="16">
        <f>124</f>
        <v>124</v>
      </c>
    </row>
    <row r="61" spans="1:4" ht="15.75" customHeight="1">
      <c r="A61" s="11" t="s">
        <v>47</v>
      </c>
      <c r="B61" s="16">
        <v>167781</v>
      </c>
      <c r="C61" s="19"/>
      <c r="D61" s="16">
        <f>161967+3243</f>
        <v>165210</v>
      </c>
    </row>
    <row r="62" spans="1:4" ht="15.75" customHeight="1">
      <c r="A62" s="11" t="s">
        <v>48</v>
      </c>
      <c r="B62" s="16">
        <v>-1312</v>
      </c>
      <c r="C62" s="19"/>
      <c r="D62" s="16">
        <f>-2</f>
        <v>-2</v>
      </c>
    </row>
    <row r="63" spans="1:4" ht="15.75" customHeight="1">
      <c r="A63" s="11"/>
      <c r="B63" s="27">
        <f>SUM(B58:B62)</f>
        <v>257324</v>
      </c>
      <c r="C63" s="19"/>
      <c r="D63" s="27">
        <f>SUM(D58:D62)</f>
        <v>254889</v>
      </c>
    </row>
    <row r="64" spans="1:4" ht="15.75" customHeight="1">
      <c r="A64" s="11"/>
      <c r="B64" s="16"/>
      <c r="C64" s="19"/>
      <c r="D64" s="16"/>
    </row>
    <row r="65" spans="1:4" ht="15.75" customHeight="1">
      <c r="A65" s="11" t="s">
        <v>16</v>
      </c>
      <c r="B65" s="16">
        <v>11331</v>
      </c>
      <c r="C65" s="19"/>
      <c r="D65" s="16">
        <v>16128</v>
      </c>
    </row>
    <row r="66" spans="1:4" ht="15.75" customHeight="1">
      <c r="A66" s="11"/>
      <c r="B66" s="16"/>
      <c r="C66" s="19"/>
      <c r="D66" s="16"/>
    </row>
    <row r="67" spans="1:4" ht="15.75" customHeight="1">
      <c r="A67" s="12" t="s">
        <v>49</v>
      </c>
      <c r="B67" s="28">
        <f>SUM(B63:B66)</f>
        <v>268655</v>
      </c>
      <c r="C67" s="19"/>
      <c r="D67" s="28">
        <f>SUM(D63:D66)</f>
        <v>271017</v>
      </c>
    </row>
    <row r="68" spans="1:4" ht="15.75" customHeight="1">
      <c r="A68" s="11"/>
      <c r="B68" s="16"/>
      <c r="C68" s="19"/>
      <c r="D68" s="16"/>
    </row>
    <row r="69" spans="1:4" ht="15.75" customHeight="1">
      <c r="A69" s="11"/>
      <c r="B69" s="16"/>
      <c r="C69" s="19"/>
      <c r="D69" s="16"/>
    </row>
    <row r="70" spans="1:4" ht="15.75" customHeight="1">
      <c r="A70" s="12" t="s">
        <v>50</v>
      </c>
      <c r="B70" s="16"/>
      <c r="C70" s="19"/>
      <c r="D70" s="16"/>
    </row>
    <row r="71" spans="1:4" ht="15.75" customHeight="1">
      <c r="A71" s="11" t="s">
        <v>51</v>
      </c>
      <c r="B71" s="16">
        <v>52425</v>
      </c>
      <c r="C71" s="19"/>
      <c r="D71" s="16">
        <v>51242</v>
      </c>
    </row>
    <row r="72" spans="1:4" ht="15.75" customHeight="1">
      <c r="A72" s="11" t="s">
        <v>52</v>
      </c>
      <c r="B72" s="16">
        <v>15090</v>
      </c>
      <c r="C72" s="19"/>
      <c r="D72" s="16">
        <f>15090</f>
        <v>15090</v>
      </c>
    </row>
    <row r="73" spans="1:4" ht="15.75" customHeight="1">
      <c r="A73" s="11"/>
      <c r="B73" s="28">
        <f>SUM(B71:B72)</f>
        <v>67515</v>
      </c>
      <c r="C73" s="19"/>
      <c r="D73" s="28">
        <f>SUM(D71:D72)</f>
        <v>66332</v>
      </c>
    </row>
    <row r="74" spans="1:4" ht="15.75" customHeight="1">
      <c r="A74" s="11"/>
      <c r="B74" s="16"/>
      <c r="C74" s="19"/>
      <c r="D74" s="16"/>
    </row>
    <row r="75" spans="1:4" ht="15.75" customHeight="1">
      <c r="A75" s="12" t="s">
        <v>53</v>
      </c>
      <c r="B75" s="16"/>
      <c r="C75" s="19"/>
      <c r="D75" s="16"/>
    </row>
    <row r="76" spans="1:4" ht="15.75" customHeight="1">
      <c r="A76" s="11" t="s">
        <v>54</v>
      </c>
      <c r="B76" s="16">
        <v>22820</v>
      </c>
      <c r="C76" s="19"/>
      <c r="D76" s="16">
        <v>10819</v>
      </c>
    </row>
    <row r="77" spans="1:4" ht="15.75" customHeight="1">
      <c r="A77" s="11" t="s">
        <v>55</v>
      </c>
      <c r="B77" s="16">
        <f>44158-1-337</f>
        <v>43820</v>
      </c>
      <c r="C77" s="19"/>
      <c r="D77" s="16">
        <f>41051-4</f>
        <v>41047</v>
      </c>
    </row>
    <row r="78" spans="1:4" ht="15.75" customHeight="1">
      <c r="A78" s="11" t="s">
        <v>13</v>
      </c>
      <c r="B78" s="16">
        <v>1123</v>
      </c>
      <c r="C78" s="19"/>
      <c r="D78" s="16">
        <v>0</v>
      </c>
    </row>
    <row r="79" spans="1:4" ht="15.75" customHeight="1" thickBot="1">
      <c r="A79" s="11" t="s">
        <v>51</v>
      </c>
      <c r="B79" s="16">
        <v>337</v>
      </c>
      <c r="C79" s="19"/>
      <c r="D79" s="16">
        <v>4</v>
      </c>
    </row>
    <row r="80" spans="1:4" ht="15.75" customHeight="1" thickBot="1">
      <c r="A80" s="11"/>
      <c r="B80" s="28">
        <f>SUM(B76:B79)</f>
        <v>68100</v>
      </c>
      <c r="C80" s="19"/>
      <c r="D80" s="28">
        <f>SUM(D76:D79)</f>
        <v>51870</v>
      </c>
    </row>
    <row r="81" spans="1:4" ht="15.75" customHeight="1">
      <c r="A81" s="11" t="s">
        <v>56</v>
      </c>
      <c r="B81" s="17">
        <f>B80+B73</f>
        <v>135615</v>
      </c>
      <c r="C81" s="19"/>
      <c r="D81" s="17">
        <f>D80+D73</f>
        <v>118202</v>
      </c>
    </row>
    <row r="82" spans="1:4" ht="15.75" customHeight="1">
      <c r="A82" s="11"/>
      <c r="B82" s="16"/>
      <c r="C82" s="19"/>
      <c r="D82" s="16"/>
    </row>
    <row r="83" spans="1:4" ht="15.75" customHeight="1">
      <c r="A83" s="11" t="s">
        <v>57</v>
      </c>
      <c r="B83" s="21">
        <f>B81+B67</f>
        <v>404270</v>
      </c>
      <c r="C83" s="19"/>
      <c r="D83" s="21">
        <f>D81+D67</f>
        <v>389219</v>
      </c>
    </row>
    <row r="84" spans="1:4" ht="15.75" customHeight="1">
      <c r="A84" s="11"/>
      <c r="B84" s="16"/>
      <c r="C84" s="19"/>
      <c r="D84" s="16"/>
    </row>
    <row r="85" spans="1:4" ht="15.75" customHeight="1">
      <c r="A85" s="11"/>
      <c r="B85" s="16"/>
      <c r="C85" s="19"/>
      <c r="D85" s="16"/>
    </row>
    <row r="86" spans="1:4" ht="15.75" customHeight="1">
      <c r="A86" s="11" t="s">
        <v>113</v>
      </c>
      <c r="B86" s="16"/>
      <c r="C86" s="19"/>
      <c r="D86" s="16"/>
    </row>
    <row r="87" spans="1:4" ht="15.75" customHeight="1" thickBot="1">
      <c r="A87" s="11" t="s">
        <v>114</v>
      </c>
      <c r="B87" s="52">
        <f>((B32-B81)-B65)/B58</f>
        <v>2.895738383804283</v>
      </c>
      <c r="C87" s="53"/>
      <c r="D87" s="52">
        <f>((D32-D81)-D65)/D58</f>
        <v>2.868336653050201</v>
      </c>
    </row>
    <row r="88" spans="1:4" ht="15.75" customHeight="1" thickTop="1">
      <c r="A88" s="11"/>
      <c r="B88" s="30"/>
      <c r="C88" s="30"/>
      <c r="D88" s="31"/>
    </row>
    <row r="89" spans="1:4" ht="15.75" customHeight="1">
      <c r="A89" s="11" t="s">
        <v>58</v>
      </c>
      <c r="B89" s="11"/>
      <c r="C89" s="11"/>
      <c r="D89" s="11"/>
    </row>
    <row r="90" spans="1:4" ht="15.75" customHeight="1">
      <c r="A90" s="11" t="s">
        <v>59</v>
      </c>
      <c r="B90" s="11"/>
      <c r="C90" s="11"/>
      <c r="D90" s="11"/>
    </row>
    <row r="91" spans="1:4" ht="15.75" customHeight="1">
      <c r="A91" s="32"/>
      <c r="B91" s="32"/>
      <c r="C91" s="32"/>
      <c r="D91" s="32"/>
    </row>
    <row r="92" spans="2:4" ht="12.75">
      <c r="B92" s="7"/>
      <c r="D92" s="7"/>
    </row>
  </sheetData>
  <sheetProtection/>
  <mergeCells count="2">
    <mergeCell ref="A1:D1"/>
    <mergeCell ref="A2:D2"/>
  </mergeCells>
  <printOptions horizontalCentered="1"/>
  <pageMargins left="0.6" right="0.3" top="0.5" bottom="0.3" header="0.511805555555556" footer="0.511805555555556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2">
      <selection activeCell="A19" sqref="A19"/>
    </sheetView>
  </sheetViews>
  <sheetFormatPr defaultColWidth="11.421875" defaultRowHeight="12.75"/>
  <cols>
    <col min="1" max="1" width="65.7109375" style="1" customWidth="1"/>
    <col min="2" max="2" width="15.7109375" style="1" customWidth="1"/>
    <col min="3" max="3" width="2.7109375" style="1" customWidth="1"/>
    <col min="4" max="4" width="15.7109375" style="1" customWidth="1"/>
    <col min="5" max="16384" width="11.421875" style="1" customWidth="1"/>
  </cols>
  <sheetData>
    <row r="1" spans="1:4" ht="16.5" customHeight="1">
      <c r="A1" s="59" t="s">
        <v>0</v>
      </c>
      <c r="B1" s="59"/>
      <c r="C1" s="59"/>
      <c r="D1" s="59"/>
    </row>
    <row r="2" spans="1:4" ht="16.5" customHeight="1">
      <c r="A2" s="59" t="s">
        <v>60</v>
      </c>
      <c r="B2" s="59"/>
      <c r="C2" s="59"/>
      <c r="D2" s="59"/>
    </row>
    <row r="3" spans="1:4" ht="16.5" customHeight="1">
      <c r="A3" s="10"/>
      <c r="B3" s="10"/>
      <c r="C3" s="10"/>
      <c r="D3" s="11"/>
    </row>
    <row r="4" spans="1:4" ht="16.5" customHeight="1">
      <c r="A4" s="10"/>
      <c r="B4" s="10"/>
      <c r="C4" s="10"/>
      <c r="D4" s="11"/>
    </row>
    <row r="5" spans="1:4" ht="16.5" customHeight="1">
      <c r="A5" s="12"/>
      <c r="B5" s="9" t="s">
        <v>112</v>
      </c>
      <c r="C5" s="12"/>
      <c r="D5" s="9" t="s">
        <v>112</v>
      </c>
    </row>
    <row r="6" spans="1:4" ht="16.5" customHeight="1">
      <c r="A6" s="12"/>
      <c r="B6" s="9" t="s">
        <v>137</v>
      </c>
      <c r="C6" s="12"/>
      <c r="D6" s="9" t="s">
        <v>137</v>
      </c>
    </row>
    <row r="7" spans="1:4" ht="16.5" customHeight="1">
      <c r="A7" s="13"/>
      <c r="B7" s="9" t="s">
        <v>119</v>
      </c>
      <c r="C7" s="13"/>
      <c r="D7" s="9" t="s">
        <v>120</v>
      </c>
    </row>
    <row r="8" spans="1:4" ht="16.5" customHeight="1">
      <c r="A8" s="11"/>
      <c r="B8" s="14" t="s">
        <v>8</v>
      </c>
      <c r="C8" s="11"/>
      <c r="D8" s="14" t="s">
        <v>8</v>
      </c>
    </row>
    <row r="9" spans="1:4" ht="16.5" customHeight="1">
      <c r="A9" s="12" t="s">
        <v>61</v>
      </c>
      <c r="B9" s="15"/>
      <c r="C9" s="12"/>
      <c r="D9" s="15"/>
    </row>
    <row r="10" spans="1:4" ht="16.5" customHeight="1">
      <c r="A10" s="12"/>
      <c r="B10" s="15"/>
      <c r="C10" s="12"/>
      <c r="D10" s="15"/>
    </row>
    <row r="11" spans="1:4" ht="16.5" customHeight="1">
      <c r="A11" s="11" t="s">
        <v>62</v>
      </c>
      <c r="B11" s="16">
        <v>131730</v>
      </c>
      <c r="C11" s="11"/>
      <c r="D11" s="16">
        <v>150654</v>
      </c>
    </row>
    <row r="12" spans="1:4" ht="16.5" customHeight="1">
      <c r="A12" s="11" t="s">
        <v>63</v>
      </c>
      <c r="B12" s="16">
        <f>-126094-994</f>
        <v>-127088</v>
      </c>
      <c r="C12" s="11"/>
      <c r="D12" s="16">
        <v>-138072</v>
      </c>
    </row>
    <row r="13" spans="1:4" ht="16.5" customHeight="1" thickBot="1">
      <c r="A13" s="11"/>
      <c r="B13" s="17"/>
      <c r="C13" s="11"/>
      <c r="D13" s="17"/>
    </row>
    <row r="14" spans="1:4" ht="16.5" customHeight="1">
      <c r="A14" s="11" t="s">
        <v>142</v>
      </c>
      <c r="B14" s="16">
        <f>SUM(B11:B13)</f>
        <v>4642</v>
      </c>
      <c r="C14" s="11"/>
      <c r="D14" s="16">
        <f>SUM(D11:D12)</f>
        <v>12582</v>
      </c>
    </row>
    <row r="15" spans="1:4" ht="16.5" customHeight="1">
      <c r="A15" s="11"/>
      <c r="B15" s="16"/>
      <c r="C15" s="11"/>
      <c r="D15" s="16"/>
    </row>
    <row r="16" spans="1:4" ht="16.5" customHeight="1">
      <c r="A16" s="11" t="s">
        <v>64</v>
      </c>
      <c r="B16" s="16">
        <v>-2475</v>
      </c>
      <c r="C16" s="11"/>
      <c r="D16" s="16">
        <v>-5141</v>
      </c>
    </row>
    <row r="17" spans="1:4" ht="16.5" customHeight="1" thickBot="1">
      <c r="A17" s="11"/>
      <c r="B17" s="17"/>
      <c r="C17" s="11"/>
      <c r="D17" s="17"/>
    </row>
    <row r="18" spans="1:4" ht="16.5" customHeight="1" thickBot="1">
      <c r="A18" s="11" t="s">
        <v>144</v>
      </c>
      <c r="B18" s="17">
        <f>SUM(B14:B16)</f>
        <v>2167</v>
      </c>
      <c r="C18" s="11"/>
      <c r="D18" s="17">
        <f>SUM(D14:D16)</f>
        <v>7441</v>
      </c>
    </row>
    <row r="19" spans="1:4" ht="16.5" customHeight="1">
      <c r="A19" s="11"/>
      <c r="B19" s="19"/>
      <c r="C19" s="11"/>
      <c r="D19" s="19"/>
    </row>
    <row r="20" spans="1:4" ht="16.5" customHeight="1">
      <c r="A20" s="12" t="s">
        <v>65</v>
      </c>
      <c r="B20" s="20"/>
      <c r="C20" s="12"/>
      <c r="D20" s="20"/>
    </row>
    <row r="21" spans="1:4" ht="16.5" customHeight="1">
      <c r="A21" s="12"/>
      <c r="B21" s="20"/>
      <c r="C21" s="12"/>
      <c r="D21" s="20"/>
    </row>
    <row r="22" spans="1:4" ht="16.5" customHeight="1">
      <c r="A22" s="11" t="s">
        <v>66</v>
      </c>
      <c r="B22" s="16">
        <v>-12181</v>
      </c>
      <c r="C22" s="11"/>
      <c r="D22" s="16">
        <v>-12588</v>
      </c>
    </row>
    <row r="23" spans="1:4" ht="16.5" customHeight="1">
      <c r="A23" s="11" t="s">
        <v>135</v>
      </c>
      <c r="B23" s="16">
        <v>0</v>
      </c>
      <c r="C23" s="11"/>
      <c r="D23" s="16">
        <v>-40426</v>
      </c>
    </row>
    <row r="24" spans="1:4" ht="16.5" customHeight="1">
      <c r="A24" s="11" t="s">
        <v>39</v>
      </c>
      <c r="B24" s="16">
        <f>13751+994</f>
        <v>14745</v>
      </c>
      <c r="C24" s="11"/>
      <c r="D24" s="16">
        <v>0</v>
      </c>
    </row>
    <row r="25" spans="1:4" ht="16.5" customHeight="1">
      <c r="A25" s="11" t="s">
        <v>67</v>
      </c>
      <c r="B25" s="16">
        <v>124</v>
      </c>
      <c r="C25" s="11"/>
      <c r="D25" s="16">
        <v>72</v>
      </c>
    </row>
    <row r="26" spans="1:4" ht="16.5" customHeight="1">
      <c r="A26" s="11" t="s">
        <v>68</v>
      </c>
      <c r="B26" s="16">
        <v>194</v>
      </c>
      <c r="C26" s="11"/>
      <c r="D26" s="16">
        <v>187</v>
      </c>
    </row>
    <row r="27" spans="1:4" ht="16.5" customHeight="1" thickBot="1">
      <c r="A27" s="11" t="s">
        <v>69</v>
      </c>
      <c r="B27" s="17">
        <v>527</v>
      </c>
      <c r="C27" s="11"/>
      <c r="D27" s="17">
        <v>1171</v>
      </c>
    </row>
    <row r="28" spans="1:4" ht="16.5" customHeight="1" thickBot="1">
      <c r="A28" s="11" t="s">
        <v>70</v>
      </c>
      <c r="B28" s="17">
        <f>SUM(B20:B27)</f>
        <v>3409</v>
      </c>
      <c r="C28" s="11"/>
      <c r="D28" s="17">
        <f>SUM(D20:D27)</f>
        <v>-51584</v>
      </c>
    </row>
    <row r="29" spans="1:4" ht="16.5" customHeight="1">
      <c r="A29" s="11"/>
      <c r="B29" s="19"/>
      <c r="C29" s="11"/>
      <c r="D29" s="19"/>
    </row>
    <row r="30" spans="1:4" ht="16.5" customHeight="1">
      <c r="A30" s="12" t="s">
        <v>71</v>
      </c>
      <c r="B30" s="20"/>
      <c r="C30" s="12"/>
      <c r="D30" s="20"/>
    </row>
    <row r="31" spans="1:4" ht="16.5" customHeight="1">
      <c r="A31" s="12"/>
      <c r="B31" s="20"/>
      <c r="C31" s="12"/>
      <c r="D31" s="20"/>
    </row>
    <row r="32" spans="1:4" ht="16.5" customHeight="1">
      <c r="A32" s="11" t="s">
        <v>72</v>
      </c>
      <c r="B32" s="16">
        <v>1516</v>
      </c>
      <c r="C32" s="12"/>
      <c r="D32" s="19">
        <v>51235</v>
      </c>
    </row>
    <row r="33" spans="1:4" ht="16.5" customHeight="1" thickBot="1">
      <c r="A33" s="11" t="s">
        <v>73</v>
      </c>
      <c r="B33" s="17">
        <v>-3394</v>
      </c>
      <c r="C33" s="11"/>
      <c r="D33" s="17">
        <v>-7145</v>
      </c>
    </row>
    <row r="34" spans="1:4" ht="16.5" customHeight="1" thickBot="1">
      <c r="A34" s="11" t="s">
        <v>74</v>
      </c>
      <c r="B34" s="17">
        <f>SUM(B32:B33)</f>
        <v>-1878</v>
      </c>
      <c r="C34" s="11"/>
      <c r="D34" s="17">
        <f>SUM(D32:D33)</f>
        <v>44090</v>
      </c>
    </row>
    <row r="35" spans="1:4" ht="16.5" customHeight="1">
      <c r="A35" s="11"/>
      <c r="B35" s="19"/>
      <c r="C35" s="11"/>
      <c r="D35" s="19"/>
    </row>
    <row r="36" spans="1:4" ht="16.5" customHeight="1">
      <c r="A36" s="11" t="s">
        <v>75</v>
      </c>
      <c r="B36" s="16">
        <f>B18+B28+B34</f>
        <v>3698</v>
      </c>
      <c r="C36" s="11"/>
      <c r="D36" s="16">
        <f>D18+D28+D34</f>
        <v>-53</v>
      </c>
    </row>
    <row r="37" spans="1:4" ht="16.5" customHeight="1">
      <c r="A37" s="11"/>
      <c r="B37" s="16"/>
      <c r="C37" s="11"/>
      <c r="D37" s="16"/>
    </row>
    <row r="38" spans="1:4" ht="16.5" customHeight="1" thickBot="1">
      <c r="A38" s="11" t="s">
        <v>76</v>
      </c>
      <c r="B38" s="17">
        <v>33187</v>
      </c>
      <c r="C38" s="11"/>
      <c r="D38" s="17">
        <v>53231</v>
      </c>
    </row>
    <row r="39" spans="1:4" ht="16.5" customHeight="1" thickBot="1">
      <c r="A39" s="11" t="s">
        <v>136</v>
      </c>
      <c r="B39" s="21">
        <f>SUM(B36:B38)</f>
        <v>36885</v>
      </c>
      <c r="C39" s="11"/>
      <c r="D39" s="21">
        <f>SUM(D36:D38)</f>
        <v>53178</v>
      </c>
    </row>
    <row r="40" spans="1:4" ht="16.5" customHeight="1" thickTop="1">
      <c r="A40" s="11"/>
      <c r="B40" s="11"/>
      <c r="C40" s="11"/>
      <c r="D40" s="16"/>
    </row>
    <row r="41" spans="1:4" ht="16.5" customHeight="1">
      <c r="A41" s="11"/>
      <c r="B41" s="11"/>
      <c r="C41" s="11"/>
      <c r="D41" s="16"/>
    </row>
    <row r="42" spans="1:4" ht="16.5" customHeight="1">
      <c r="A42" s="11" t="s">
        <v>107</v>
      </c>
      <c r="B42" s="11"/>
      <c r="C42" s="11"/>
      <c r="D42" s="16"/>
    </row>
    <row r="43" spans="1:4" ht="16.5" customHeight="1">
      <c r="A43" s="11" t="s">
        <v>108</v>
      </c>
      <c r="B43" s="11"/>
      <c r="C43" s="11"/>
      <c r="D43" s="19"/>
    </row>
    <row r="44" spans="1:4" ht="16.5" customHeight="1">
      <c r="A44" s="11" t="s">
        <v>109</v>
      </c>
      <c r="B44" s="11"/>
      <c r="C44" s="11"/>
      <c r="D44" s="19"/>
    </row>
    <row r="45" spans="1:4" ht="16.5" customHeight="1">
      <c r="A45" s="11" t="s">
        <v>77</v>
      </c>
      <c r="B45" s="11"/>
      <c r="C45" s="11"/>
      <c r="D45" s="16"/>
    </row>
    <row r="46" spans="1:4" ht="16.5" customHeight="1" thickBot="1">
      <c r="A46" s="11" t="s">
        <v>110</v>
      </c>
      <c r="B46" s="22">
        <f>'BALANCE SHEET'!B28+'BALANCE SHEET'!B29</f>
        <v>36885</v>
      </c>
      <c r="C46" s="11"/>
      <c r="D46" s="22">
        <v>53178</v>
      </c>
    </row>
    <row r="47" spans="1:4" ht="16.5" customHeight="1">
      <c r="A47" s="11"/>
      <c r="B47" s="11"/>
      <c r="C47" s="11"/>
      <c r="D47" s="16"/>
    </row>
    <row r="48" spans="1:4" ht="16.5" customHeight="1">
      <c r="A48" s="11" t="s">
        <v>111</v>
      </c>
      <c r="B48" s="11"/>
      <c r="C48" s="11"/>
      <c r="D48" s="19"/>
    </row>
    <row r="49" spans="1:4" ht="16.5" customHeight="1">
      <c r="A49" s="11" t="s">
        <v>59</v>
      </c>
      <c r="B49" s="11"/>
      <c r="C49" s="11"/>
      <c r="D49" s="19"/>
    </row>
  </sheetData>
  <sheetProtection/>
  <mergeCells count="2">
    <mergeCell ref="A1:D1"/>
    <mergeCell ref="A2:D2"/>
  </mergeCells>
  <printOptions horizontalCentered="1"/>
  <pageMargins left="0.6" right="0.2" top="0.3" bottom="0.2" header="0.511805555555556" footer="0.511805555555556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A1" sqref="A1:R1"/>
    </sheetView>
  </sheetViews>
  <sheetFormatPr defaultColWidth="11.421875" defaultRowHeight="12.75"/>
  <cols>
    <col min="1" max="1" width="36.7109375" style="8" customWidth="1"/>
    <col min="2" max="2" width="8.7109375" style="8" customWidth="1"/>
    <col min="3" max="3" width="0.9921875" style="8" customWidth="1"/>
    <col min="4" max="4" width="8.7109375" style="8" customWidth="1"/>
    <col min="5" max="5" width="0.9921875" style="8" customWidth="1"/>
    <col min="6" max="6" width="8.7109375" style="8" customWidth="1"/>
    <col min="7" max="7" width="0.9921875" style="8" customWidth="1"/>
    <col min="8" max="8" width="8.7109375" style="8" customWidth="1"/>
    <col min="9" max="9" width="0.9921875" style="8" customWidth="1"/>
    <col min="10" max="10" width="8.7109375" style="8" customWidth="1"/>
    <col min="11" max="11" width="0.9921875" style="8" customWidth="1"/>
    <col min="12" max="12" width="8.7109375" style="8" customWidth="1"/>
    <col min="13" max="13" width="0.9921875" style="8" customWidth="1"/>
    <col min="14" max="14" width="8.7109375" style="8" customWidth="1"/>
    <col min="15" max="15" width="0.9921875" style="8" customWidth="1"/>
    <col min="16" max="16" width="8.7109375" style="8" customWidth="1"/>
    <col min="17" max="17" width="0.9921875" style="8" customWidth="1"/>
    <col min="18" max="18" width="8.7109375" style="8" customWidth="1"/>
    <col min="19" max="16384" width="11.421875" style="8" customWidth="1"/>
  </cols>
  <sheetData>
    <row r="1" spans="1:18" ht="16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6.5" customHeight="1">
      <c r="A2" s="61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39"/>
    </row>
    <row r="4" spans="1:18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40" t="s">
        <v>79</v>
      </c>
      <c r="Q4" s="39"/>
      <c r="R4" s="40" t="s">
        <v>80</v>
      </c>
    </row>
    <row r="5" spans="1:18" ht="15" customHeight="1">
      <c r="A5" s="38"/>
      <c r="B5" s="62" t="s">
        <v>81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38"/>
      <c r="P5" s="40" t="s">
        <v>82</v>
      </c>
      <c r="Q5" s="39"/>
      <c r="R5" s="41" t="s">
        <v>83</v>
      </c>
    </row>
    <row r="6" spans="1:18" ht="15" customHeight="1">
      <c r="A6" s="38"/>
      <c r="B6" s="40" t="s">
        <v>84</v>
      </c>
      <c r="C6" s="40"/>
      <c r="D6" s="40" t="s">
        <v>85</v>
      </c>
      <c r="E6" s="40"/>
      <c r="F6" s="40" t="s">
        <v>86</v>
      </c>
      <c r="G6" s="40"/>
      <c r="H6" s="40" t="s">
        <v>87</v>
      </c>
      <c r="I6" s="40"/>
      <c r="J6" s="40" t="s">
        <v>88</v>
      </c>
      <c r="K6" s="40"/>
      <c r="L6" s="40" t="s">
        <v>89</v>
      </c>
      <c r="M6" s="40"/>
      <c r="N6" s="40"/>
      <c r="O6" s="40"/>
      <c r="P6" s="40"/>
      <c r="Q6" s="39"/>
      <c r="R6" s="32"/>
    </row>
    <row r="7" spans="1:18" ht="15" customHeight="1">
      <c r="A7" s="38"/>
      <c r="B7" s="40" t="s">
        <v>90</v>
      </c>
      <c r="C7" s="40"/>
      <c r="D7" s="40" t="s">
        <v>91</v>
      </c>
      <c r="E7" s="40"/>
      <c r="F7" s="40" t="s">
        <v>92</v>
      </c>
      <c r="G7" s="40"/>
      <c r="H7" s="40" t="s">
        <v>93</v>
      </c>
      <c r="I7" s="40"/>
      <c r="J7" s="40" t="s">
        <v>94</v>
      </c>
      <c r="K7" s="40"/>
      <c r="L7" s="40" t="s">
        <v>95</v>
      </c>
      <c r="M7" s="40"/>
      <c r="N7" s="40" t="s">
        <v>80</v>
      </c>
      <c r="O7" s="40"/>
      <c r="P7" s="40"/>
      <c r="Q7" s="39"/>
      <c r="R7" s="32"/>
    </row>
    <row r="8" spans="1:18" ht="15" customHeight="1">
      <c r="A8" s="38"/>
      <c r="B8" s="42" t="s">
        <v>8</v>
      </c>
      <c r="C8" s="42"/>
      <c r="D8" s="42" t="s">
        <v>8</v>
      </c>
      <c r="E8" s="42"/>
      <c r="F8" s="42" t="s">
        <v>8</v>
      </c>
      <c r="G8" s="42"/>
      <c r="H8" s="42" t="s">
        <v>8</v>
      </c>
      <c r="I8" s="42"/>
      <c r="J8" s="42" t="s">
        <v>8</v>
      </c>
      <c r="K8" s="42"/>
      <c r="L8" s="42" t="s">
        <v>8</v>
      </c>
      <c r="M8" s="42"/>
      <c r="N8" s="42" t="s">
        <v>8</v>
      </c>
      <c r="O8" s="42"/>
      <c r="P8" s="42" t="s">
        <v>8</v>
      </c>
      <c r="Q8" s="39"/>
      <c r="R8" s="42" t="s">
        <v>8</v>
      </c>
    </row>
    <row r="9" spans="1:18" ht="1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  <c r="R9" s="39"/>
    </row>
    <row r="10" spans="1:18" ht="15" customHeight="1">
      <c r="A10" s="43" t="s">
        <v>129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  <c r="R10" s="39"/>
    </row>
    <row r="11" spans="1:18" ht="1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  <c r="R11" s="39"/>
    </row>
    <row r="12" spans="1:18" ht="15" customHeight="1">
      <c r="A12" s="38" t="s">
        <v>96</v>
      </c>
      <c r="B12" s="44">
        <v>88863</v>
      </c>
      <c r="C12" s="44"/>
      <c r="D12" s="44">
        <v>694</v>
      </c>
      <c r="E12" s="44"/>
      <c r="F12" s="44">
        <v>124</v>
      </c>
      <c r="G12" s="44"/>
      <c r="H12" s="44">
        <v>0</v>
      </c>
      <c r="I12" s="44"/>
      <c r="J12" s="44">
        <v>165210</v>
      </c>
      <c r="K12" s="44"/>
      <c r="L12" s="44">
        <f>-2</f>
        <v>-2</v>
      </c>
      <c r="M12" s="44"/>
      <c r="N12" s="44">
        <f>SUM(B12+D12+F12+H12+J12+L12)</f>
        <v>254889</v>
      </c>
      <c r="O12" s="44"/>
      <c r="P12" s="44">
        <v>16128</v>
      </c>
      <c r="Q12" s="45"/>
      <c r="R12" s="45">
        <f>SUM(N12+P12)</f>
        <v>271017</v>
      </c>
    </row>
    <row r="13" spans="1:18" ht="15" customHeight="1">
      <c r="A13" s="38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45"/>
    </row>
    <row r="14" spans="1:18" ht="15" customHeight="1">
      <c r="A14" s="38" t="s">
        <v>97</v>
      </c>
      <c r="B14" s="44">
        <v>0</v>
      </c>
      <c r="C14" s="44"/>
      <c r="D14" s="44">
        <v>0</v>
      </c>
      <c r="E14" s="44"/>
      <c r="F14" s="44">
        <v>0</v>
      </c>
      <c r="G14" s="44"/>
      <c r="H14" s="44">
        <v>0</v>
      </c>
      <c r="I14" s="44"/>
      <c r="J14" s="44">
        <v>0</v>
      </c>
      <c r="K14" s="44"/>
      <c r="L14" s="44">
        <f>-1312--2</f>
        <v>-1310</v>
      </c>
      <c r="M14" s="44"/>
      <c r="N14" s="44">
        <f>SUM(B14+D14+F14+H14+J14+L14)</f>
        <v>-1310</v>
      </c>
      <c r="O14" s="44"/>
      <c r="P14" s="44">
        <v>0</v>
      </c>
      <c r="Q14" s="45"/>
      <c r="R14" s="45">
        <f>SUM(N14+P14)</f>
        <v>-1310</v>
      </c>
    </row>
    <row r="15" spans="1:18" ht="15" customHeight="1">
      <c r="A15" s="3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5"/>
    </row>
    <row r="16" spans="1:18" ht="15" customHeight="1">
      <c r="A16" s="38" t="s">
        <v>98</v>
      </c>
      <c r="B16" s="46">
        <v>0</v>
      </c>
      <c r="C16" s="44"/>
      <c r="D16" s="46">
        <v>0</v>
      </c>
      <c r="E16" s="44"/>
      <c r="F16" s="46">
        <f>1298-124</f>
        <v>1174</v>
      </c>
      <c r="G16" s="44"/>
      <c r="H16" s="46">
        <v>0</v>
      </c>
      <c r="I16" s="47"/>
      <c r="J16" s="46">
        <v>0</v>
      </c>
      <c r="K16" s="44"/>
      <c r="L16" s="46">
        <v>0</v>
      </c>
      <c r="M16" s="44"/>
      <c r="N16" s="44">
        <f>SUM(B16+D16+F16+H16+J16)</f>
        <v>1174</v>
      </c>
      <c r="O16" s="47"/>
      <c r="P16" s="44">
        <v>0</v>
      </c>
      <c r="Q16" s="45"/>
      <c r="R16" s="45">
        <f>SUM(N16+P16)</f>
        <v>1174</v>
      </c>
    </row>
    <row r="17" spans="1:18" ht="15" customHeight="1">
      <c r="A17" s="38"/>
      <c r="B17" s="46"/>
      <c r="C17" s="44"/>
      <c r="D17" s="46"/>
      <c r="E17" s="44"/>
      <c r="F17" s="46"/>
      <c r="G17" s="44"/>
      <c r="H17" s="46"/>
      <c r="I17" s="47"/>
      <c r="J17" s="46"/>
      <c r="K17" s="44"/>
      <c r="L17" s="46"/>
      <c r="M17" s="44"/>
      <c r="N17" s="44"/>
      <c r="O17" s="47"/>
      <c r="P17" s="44"/>
      <c r="Q17" s="45"/>
      <c r="R17" s="45"/>
    </row>
    <row r="18" spans="1:18" ht="15" customHeight="1">
      <c r="A18" s="38" t="s">
        <v>99</v>
      </c>
      <c r="B18" s="46">
        <v>0</v>
      </c>
      <c r="C18" s="44"/>
      <c r="D18" s="46">
        <v>0</v>
      </c>
      <c r="E18" s="44"/>
      <c r="F18" s="46">
        <v>0</v>
      </c>
      <c r="G18" s="44"/>
      <c r="H18" s="46">
        <v>0</v>
      </c>
      <c r="I18" s="47"/>
      <c r="J18" s="46">
        <f>'INCOME STMT'!H36</f>
        <v>5814</v>
      </c>
      <c r="K18" s="44"/>
      <c r="L18" s="46">
        <v>0</v>
      </c>
      <c r="M18" s="44"/>
      <c r="N18" s="44">
        <f>SUM(B18+D18+F18+H18+J18)</f>
        <v>5814</v>
      </c>
      <c r="O18" s="44"/>
      <c r="P18" s="44">
        <f>'INCOME STMT'!H37</f>
        <v>-3059</v>
      </c>
      <c r="Q18" s="45"/>
      <c r="R18" s="45">
        <f>SUM(N18+P18)</f>
        <v>2755</v>
      </c>
    </row>
    <row r="19" spans="1:18" ht="15" customHeight="1">
      <c r="A19" s="38"/>
      <c r="B19" s="46"/>
      <c r="C19" s="44"/>
      <c r="D19" s="46"/>
      <c r="E19" s="44"/>
      <c r="F19" s="46"/>
      <c r="G19" s="44"/>
      <c r="H19" s="46"/>
      <c r="I19" s="47"/>
      <c r="J19" s="46"/>
      <c r="K19" s="44"/>
      <c r="L19" s="46"/>
      <c r="M19" s="44"/>
      <c r="N19" s="44"/>
      <c r="O19" s="44"/>
      <c r="P19" s="44"/>
      <c r="Q19" s="45"/>
      <c r="R19" s="45"/>
    </row>
    <row r="20" spans="1:18" ht="15" customHeight="1">
      <c r="A20" s="38" t="s">
        <v>134</v>
      </c>
      <c r="B20" s="46">
        <v>0</v>
      </c>
      <c r="C20" s="44"/>
      <c r="D20" s="46">
        <v>0</v>
      </c>
      <c r="E20" s="44"/>
      <c r="F20" s="46">
        <v>0</v>
      </c>
      <c r="G20" s="44"/>
      <c r="H20" s="46">
        <v>0</v>
      </c>
      <c r="I20" s="47"/>
      <c r="J20" s="46">
        <v>0</v>
      </c>
      <c r="K20" s="44"/>
      <c r="L20" s="46">
        <v>0</v>
      </c>
      <c r="M20" s="44"/>
      <c r="N20" s="44">
        <f>SUM(B20+D20+F20+H20+J20)</f>
        <v>0</v>
      </c>
      <c r="O20" s="44"/>
      <c r="P20" s="44">
        <f>-2250+663</f>
        <v>-1587</v>
      </c>
      <c r="Q20" s="45"/>
      <c r="R20" s="45">
        <f>SUM(N20+P20)</f>
        <v>-1587</v>
      </c>
    </row>
    <row r="21" spans="1:18" ht="15" customHeight="1">
      <c r="A21" s="38"/>
      <c r="B21" s="46"/>
      <c r="C21" s="44"/>
      <c r="D21" s="46"/>
      <c r="E21" s="44"/>
      <c r="F21" s="46"/>
      <c r="G21" s="44"/>
      <c r="H21" s="46"/>
      <c r="I21" s="47"/>
      <c r="J21" s="46"/>
      <c r="K21" s="44"/>
      <c r="L21" s="46"/>
      <c r="M21" s="44"/>
      <c r="N21" s="44"/>
      <c r="O21" s="44"/>
      <c r="P21" s="44"/>
      <c r="Q21" s="45"/>
      <c r="R21" s="45"/>
    </row>
    <row r="22" spans="1:18" ht="15" customHeight="1">
      <c r="A22" s="38" t="s">
        <v>138</v>
      </c>
      <c r="B22" s="46">
        <v>0</v>
      </c>
      <c r="C22" s="44"/>
      <c r="D22" s="46">
        <v>0</v>
      </c>
      <c r="E22" s="44"/>
      <c r="F22" s="46">
        <v>0</v>
      </c>
      <c r="G22" s="44"/>
      <c r="H22" s="46">
        <v>0</v>
      </c>
      <c r="I22" s="47"/>
      <c r="J22" s="46">
        <v>0</v>
      </c>
      <c r="K22" s="44"/>
      <c r="L22" s="46">
        <v>0</v>
      </c>
      <c r="M22" s="44"/>
      <c r="N22" s="44">
        <f>SUM(B22+D22+F22+H22+J22)</f>
        <v>0</v>
      </c>
      <c r="O22" s="44"/>
      <c r="P22" s="44">
        <v>-151</v>
      </c>
      <c r="Q22" s="45"/>
      <c r="R22" s="45">
        <f>SUM(N22+P22)</f>
        <v>-151</v>
      </c>
    </row>
    <row r="23" spans="1:18" ht="15" customHeight="1">
      <c r="A23" s="38"/>
      <c r="B23" s="46"/>
      <c r="C23" s="44"/>
      <c r="D23" s="46"/>
      <c r="E23" s="44"/>
      <c r="F23" s="46"/>
      <c r="G23" s="44"/>
      <c r="H23" s="46"/>
      <c r="I23" s="47"/>
      <c r="J23" s="46"/>
      <c r="K23" s="44"/>
      <c r="L23" s="46"/>
      <c r="M23" s="44"/>
      <c r="N23" s="44"/>
      <c r="O23" s="44"/>
      <c r="P23" s="44"/>
      <c r="Q23" s="45"/>
      <c r="R23" s="45"/>
    </row>
    <row r="24" spans="1:18" ht="15" customHeight="1">
      <c r="A24" s="38" t="s">
        <v>141</v>
      </c>
      <c r="B24" s="46"/>
      <c r="C24" s="44"/>
      <c r="D24" s="46"/>
      <c r="E24" s="44"/>
      <c r="F24" s="46"/>
      <c r="G24" s="44"/>
      <c r="H24" s="46"/>
      <c r="I24" s="47"/>
      <c r="J24" s="46"/>
      <c r="K24" s="44"/>
      <c r="L24" s="46"/>
      <c r="M24" s="44"/>
      <c r="N24" s="44"/>
      <c r="O24" s="44"/>
      <c r="P24" s="46"/>
      <c r="Q24" s="45"/>
      <c r="R24" s="45"/>
    </row>
    <row r="25" spans="1:18" ht="15" customHeight="1">
      <c r="A25" s="55" t="s">
        <v>139</v>
      </c>
      <c r="B25" s="46">
        <v>0</v>
      </c>
      <c r="C25" s="44"/>
      <c r="D25" s="46">
        <v>0</v>
      </c>
      <c r="E25" s="44"/>
      <c r="F25" s="46">
        <v>0</v>
      </c>
      <c r="G25" s="44"/>
      <c r="H25" s="46">
        <v>0</v>
      </c>
      <c r="I25" s="47"/>
      <c r="J25" s="46">
        <v>-3238</v>
      </c>
      <c r="K25" s="44"/>
      <c r="L25" s="46">
        <v>0</v>
      </c>
      <c r="M25" s="44"/>
      <c r="N25" s="44">
        <f>SUM(B25+D25+F25+H25+J25)</f>
        <v>-3238</v>
      </c>
      <c r="O25" s="44"/>
      <c r="P25" s="46">
        <v>0</v>
      </c>
      <c r="Q25" s="45"/>
      <c r="R25" s="45">
        <f>SUM(N25+P25)</f>
        <v>-3238</v>
      </c>
    </row>
    <row r="26" spans="1:18" ht="15" customHeight="1">
      <c r="A26" s="55" t="s">
        <v>140</v>
      </c>
      <c r="B26" s="46">
        <v>0</v>
      </c>
      <c r="C26" s="44"/>
      <c r="D26" s="46">
        <v>0</v>
      </c>
      <c r="E26" s="44"/>
      <c r="F26" s="46">
        <v>0</v>
      </c>
      <c r="G26" s="44"/>
      <c r="H26" s="46">
        <v>0</v>
      </c>
      <c r="I26" s="47"/>
      <c r="J26" s="46">
        <v>-5</v>
      </c>
      <c r="K26" s="44"/>
      <c r="L26" s="46">
        <v>0</v>
      </c>
      <c r="M26" s="44"/>
      <c r="N26" s="44">
        <f>SUM(B26+D26+F26+H26+J26)</f>
        <v>-5</v>
      </c>
      <c r="O26" s="44"/>
      <c r="P26" s="46">
        <v>0</v>
      </c>
      <c r="Q26" s="45"/>
      <c r="R26" s="45">
        <f>SUM(N26+P26)</f>
        <v>-5</v>
      </c>
    </row>
    <row r="27" spans="1:18" ht="15" customHeight="1" thickBot="1">
      <c r="A27" s="38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  <c r="R27" s="45"/>
    </row>
    <row r="28" spans="1:18" ht="15" customHeight="1" thickBot="1">
      <c r="A28" s="38" t="s">
        <v>131</v>
      </c>
      <c r="B28" s="54">
        <f>SUM(B12:B27)</f>
        <v>88863</v>
      </c>
      <c r="C28" s="44"/>
      <c r="D28" s="54">
        <f>SUM(D12:D27)</f>
        <v>694</v>
      </c>
      <c r="E28" s="44"/>
      <c r="F28" s="54">
        <f>SUM(F12:F27)</f>
        <v>1298</v>
      </c>
      <c r="G28" s="44"/>
      <c r="H28" s="54">
        <f>SUM(H12:H27)</f>
        <v>0</v>
      </c>
      <c r="I28" s="44"/>
      <c r="J28" s="54">
        <f>SUM(J12:J27)</f>
        <v>167781</v>
      </c>
      <c r="K28" s="44"/>
      <c r="L28" s="54">
        <f>SUM(L12:L27)</f>
        <v>-1312</v>
      </c>
      <c r="M28" s="44"/>
      <c r="N28" s="54">
        <f>SUM(N12:N27)</f>
        <v>257324</v>
      </c>
      <c r="O28" s="44"/>
      <c r="P28" s="54">
        <f>SUM(P12:P27)</f>
        <v>11331</v>
      </c>
      <c r="Q28" s="45"/>
      <c r="R28" s="54">
        <f>SUM(R12:R27)</f>
        <v>268655</v>
      </c>
    </row>
    <row r="29" spans="1:18" ht="15" customHeight="1">
      <c r="A29" s="38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39"/>
      <c r="R29" s="39"/>
    </row>
    <row r="30" spans="1:18" ht="15" customHeight="1">
      <c r="A30" s="3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39"/>
      <c r="R30" s="39"/>
    </row>
    <row r="31" spans="1:18" ht="15" customHeight="1">
      <c r="A31" s="38" t="s">
        <v>100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39"/>
      <c r="R31" s="39"/>
    </row>
    <row r="32" spans="1:18" ht="15" customHeight="1">
      <c r="A32" s="38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39"/>
      <c r="R32" s="39"/>
    </row>
    <row r="33" spans="1:18" ht="15" customHeight="1">
      <c r="A33" s="38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0" t="s">
        <v>79</v>
      </c>
      <c r="Q33" s="39"/>
      <c r="R33" s="40" t="s">
        <v>80</v>
      </c>
    </row>
    <row r="34" spans="1:18" ht="15" customHeight="1">
      <c r="A34" s="38"/>
      <c r="B34" s="62" t="s">
        <v>81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44"/>
      <c r="P34" s="40" t="s">
        <v>82</v>
      </c>
      <c r="Q34" s="39"/>
      <c r="R34" s="41" t="s">
        <v>83</v>
      </c>
    </row>
    <row r="35" spans="1:18" ht="15" customHeight="1">
      <c r="A35" s="38"/>
      <c r="B35" s="40" t="s">
        <v>84</v>
      </c>
      <c r="C35" s="40"/>
      <c r="D35" s="40" t="s">
        <v>85</v>
      </c>
      <c r="E35" s="40"/>
      <c r="F35" s="40" t="s">
        <v>86</v>
      </c>
      <c r="G35" s="40"/>
      <c r="H35" s="40" t="s">
        <v>87</v>
      </c>
      <c r="I35" s="40"/>
      <c r="J35" s="40" t="s">
        <v>88</v>
      </c>
      <c r="K35" s="40"/>
      <c r="L35" s="40" t="s">
        <v>89</v>
      </c>
      <c r="M35" s="40"/>
      <c r="N35" s="40"/>
      <c r="O35" s="40"/>
      <c r="P35" s="40"/>
      <c r="Q35" s="39"/>
      <c r="R35" s="40"/>
    </row>
    <row r="36" spans="1:18" ht="15" customHeight="1">
      <c r="A36" s="38"/>
      <c r="B36" s="40" t="s">
        <v>90</v>
      </c>
      <c r="C36" s="40"/>
      <c r="D36" s="40" t="s">
        <v>91</v>
      </c>
      <c r="E36" s="40"/>
      <c r="F36" s="40" t="s">
        <v>92</v>
      </c>
      <c r="G36" s="40"/>
      <c r="H36" s="40" t="s">
        <v>93</v>
      </c>
      <c r="I36" s="40"/>
      <c r="J36" s="40" t="s">
        <v>94</v>
      </c>
      <c r="K36" s="40"/>
      <c r="L36" s="40" t="s">
        <v>95</v>
      </c>
      <c r="M36" s="40"/>
      <c r="N36" s="40" t="s">
        <v>80</v>
      </c>
      <c r="O36" s="40"/>
      <c r="P36" s="40"/>
      <c r="Q36" s="39"/>
      <c r="R36" s="41"/>
    </row>
    <row r="37" spans="1:18" ht="15" customHeight="1">
      <c r="A37" s="38"/>
      <c r="B37" s="42" t="s">
        <v>8</v>
      </c>
      <c r="C37" s="42"/>
      <c r="D37" s="42" t="s">
        <v>8</v>
      </c>
      <c r="E37" s="42"/>
      <c r="F37" s="42" t="s">
        <v>8</v>
      </c>
      <c r="G37" s="42"/>
      <c r="H37" s="42" t="s">
        <v>8</v>
      </c>
      <c r="I37" s="42"/>
      <c r="J37" s="42" t="s">
        <v>8</v>
      </c>
      <c r="K37" s="42"/>
      <c r="L37" s="42" t="s">
        <v>8</v>
      </c>
      <c r="M37" s="42"/>
      <c r="N37" s="42" t="s">
        <v>8</v>
      </c>
      <c r="O37" s="42"/>
      <c r="P37" s="42" t="s">
        <v>8</v>
      </c>
      <c r="Q37" s="39"/>
      <c r="R37" s="42" t="s">
        <v>8</v>
      </c>
    </row>
    <row r="38" spans="1:18" ht="1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9"/>
    </row>
    <row r="39" spans="1:18" ht="15" customHeight="1">
      <c r="A39" s="43" t="s">
        <v>130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39"/>
    </row>
    <row r="40" spans="1:18" ht="1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9"/>
      <c r="R40" s="39"/>
    </row>
    <row r="41" spans="1:18" ht="15" customHeight="1">
      <c r="A41" s="38" t="s">
        <v>101</v>
      </c>
      <c r="B41" s="44">
        <v>88863</v>
      </c>
      <c r="C41" s="44"/>
      <c r="D41" s="44">
        <v>694</v>
      </c>
      <c r="E41" s="44"/>
      <c r="F41" s="44">
        <v>1268</v>
      </c>
      <c r="G41" s="44"/>
      <c r="H41" s="44">
        <v>7145</v>
      </c>
      <c r="I41" s="44"/>
      <c r="J41" s="44">
        <v>152641</v>
      </c>
      <c r="K41" s="44"/>
      <c r="L41" s="44">
        <v>0</v>
      </c>
      <c r="M41" s="44"/>
      <c r="N41" s="44">
        <f>SUM(B41+D41+F41+H41+J41+L41)</f>
        <v>250611</v>
      </c>
      <c r="O41" s="44"/>
      <c r="P41" s="44">
        <v>0</v>
      </c>
      <c r="Q41" s="39"/>
      <c r="R41" s="45">
        <f>SUM(N41+P41)</f>
        <v>250611</v>
      </c>
    </row>
    <row r="42" spans="1:18" ht="15" customHeight="1">
      <c r="A42" s="38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39"/>
      <c r="R42" s="39"/>
    </row>
    <row r="43" spans="1:18" ht="15" customHeight="1">
      <c r="A43" s="38" t="s">
        <v>102</v>
      </c>
      <c r="B43" s="46">
        <v>0</v>
      </c>
      <c r="C43" s="44"/>
      <c r="D43" s="46">
        <v>0</v>
      </c>
      <c r="E43" s="44"/>
      <c r="F43" s="46">
        <v>0</v>
      </c>
      <c r="G43" s="47"/>
      <c r="H43" s="46">
        <f>-7145</f>
        <v>-7145</v>
      </c>
      <c r="I43" s="47"/>
      <c r="J43" s="46">
        <v>7145</v>
      </c>
      <c r="K43" s="46"/>
      <c r="L43" s="46">
        <v>0</v>
      </c>
      <c r="M43" s="46"/>
      <c r="N43" s="44">
        <f>SUM(B43+D43+F43+H43+J43+L43)</f>
        <v>0</v>
      </c>
      <c r="O43" s="44"/>
      <c r="P43" s="44">
        <v>7556</v>
      </c>
      <c r="Q43" s="39"/>
      <c r="R43" s="45">
        <f>SUM(N43+P43)</f>
        <v>7556</v>
      </c>
    </row>
    <row r="44" spans="1:18" ht="15" customHeight="1">
      <c r="A44" s="38"/>
      <c r="B44" s="46"/>
      <c r="C44" s="44"/>
      <c r="D44" s="46"/>
      <c r="E44" s="44"/>
      <c r="F44" s="46"/>
      <c r="G44" s="47"/>
      <c r="H44" s="46"/>
      <c r="I44" s="47"/>
      <c r="J44" s="46"/>
      <c r="K44" s="46"/>
      <c r="L44" s="46"/>
      <c r="M44" s="46"/>
      <c r="N44" s="44"/>
      <c r="O44" s="44"/>
      <c r="P44" s="44"/>
      <c r="Q44" s="39"/>
      <c r="R44" s="45"/>
    </row>
    <row r="45" spans="1:18" ht="15" customHeight="1">
      <c r="A45" s="38" t="s">
        <v>103</v>
      </c>
      <c r="B45" s="46">
        <v>0</v>
      </c>
      <c r="C45" s="44"/>
      <c r="D45" s="46">
        <v>0</v>
      </c>
      <c r="E45" s="47"/>
      <c r="F45" s="46">
        <f>-797</f>
        <v>-797</v>
      </c>
      <c r="G45" s="47"/>
      <c r="H45" s="46">
        <v>0</v>
      </c>
      <c r="I45" s="47"/>
      <c r="J45" s="46">
        <v>797</v>
      </c>
      <c r="K45" s="44"/>
      <c r="L45" s="46">
        <v>0</v>
      </c>
      <c r="M45" s="44"/>
      <c r="N45" s="44">
        <f>SUM(B45+D45+F45+H45+J45+L45)</f>
        <v>0</v>
      </c>
      <c r="O45" s="47"/>
      <c r="P45" s="44">
        <v>0</v>
      </c>
      <c r="Q45" s="39"/>
      <c r="R45" s="45">
        <f>SUM(N45+P45)</f>
        <v>0</v>
      </c>
    </row>
    <row r="46" spans="1:18" ht="15" customHeight="1">
      <c r="A46" s="38"/>
      <c r="B46" s="48"/>
      <c r="C46" s="44"/>
      <c r="D46" s="48"/>
      <c r="E46" s="44"/>
      <c r="F46" s="48"/>
      <c r="G46" s="44"/>
      <c r="H46" s="44"/>
      <c r="I46" s="44"/>
      <c r="J46" s="48"/>
      <c r="K46" s="44"/>
      <c r="L46" s="48"/>
      <c r="M46" s="44"/>
      <c r="N46" s="44"/>
      <c r="O46" s="44"/>
      <c r="P46" s="48"/>
      <c r="Q46" s="39"/>
      <c r="R46" s="39"/>
    </row>
    <row r="47" spans="1:18" ht="15" customHeight="1">
      <c r="A47" s="32"/>
      <c r="B47" s="49">
        <f>SUM(B41:B46)</f>
        <v>88863</v>
      </c>
      <c r="C47" s="44"/>
      <c r="D47" s="49">
        <f>SUM(D41:D46)</f>
        <v>694</v>
      </c>
      <c r="E47" s="44"/>
      <c r="F47" s="49">
        <f>SUM(F41:F46)</f>
        <v>471</v>
      </c>
      <c r="G47" s="44"/>
      <c r="H47" s="49">
        <f>SUM(H41:H46)</f>
        <v>0</v>
      </c>
      <c r="I47" s="44"/>
      <c r="J47" s="49">
        <f>SUM(J41:J46)</f>
        <v>160583</v>
      </c>
      <c r="K47" s="44"/>
      <c r="L47" s="49">
        <f>SUM(L41:L46)</f>
        <v>0</v>
      </c>
      <c r="M47" s="44"/>
      <c r="N47" s="49">
        <f>SUM(N41:N46)</f>
        <v>250611</v>
      </c>
      <c r="O47" s="44"/>
      <c r="P47" s="50">
        <f>SUM(P41:P46)</f>
        <v>7556</v>
      </c>
      <c r="Q47" s="39"/>
      <c r="R47" s="50">
        <f>SUM(R41:R46)</f>
        <v>258167</v>
      </c>
    </row>
    <row r="48" spans="1:18" ht="1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5" customHeight="1">
      <c r="A49" s="38" t="s">
        <v>98</v>
      </c>
      <c r="B49" s="46">
        <v>0</v>
      </c>
      <c r="C49" s="44"/>
      <c r="D49" s="46">
        <v>0</v>
      </c>
      <c r="E49" s="44"/>
      <c r="F49" s="46">
        <v>-212</v>
      </c>
      <c r="G49" s="39"/>
      <c r="H49" s="46">
        <v>0</v>
      </c>
      <c r="I49" s="39"/>
      <c r="J49" s="46">
        <v>0</v>
      </c>
      <c r="K49" s="39"/>
      <c r="L49" s="46">
        <v>0</v>
      </c>
      <c r="M49" s="39"/>
      <c r="N49" s="44">
        <f>SUM(B49+D49+F49+H49+J49+L49)</f>
        <v>-212</v>
      </c>
      <c r="O49" s="39"/>
      <c r="P49" s="44">
        <v>0</v>
      </c>
      <c r="Q49" s="39"/>
      <c r="R49" s="45">
        <f>SUM(N49+P49)</f>
        <v>-212</v>
      </c>
    </row>
    <row r="50" spans="1:18" ht="15" customHeight="1">
      <c r="A50" s="38"/>
      <c r="B50" s="46"/>
      <c r="C50" s="44"/>
      <c r="D50" s="46"/>
      <c r="E50" s="44"/>
      <c r="F50" s="46"/>
      <c r="G50" s="39"/>
      <c r="H50" s="46"/>
      <c r="I50" s="39"/>
      <c r="J50" s="46"/>
      <c r="K50" s="39"/>
      <c r="L50" s="46"/>
      <c r="M50" s="39"/>
      <c r="N50" s="44"/>
      <c r="O50" s="39"/>
      <c r="P50" s="44"/>
      <c r="Q50" s="39"/>
      <c r="R50" s="45"/>
    </row>
    <row r="51" spans="1:18" ht="15" customHeight="1">
      <c r="A51" s="38" t="s">
        <v>104</v>
      </c>
      <c r="B51" s="46">
        <v>0</v>
      </c>
      <c r="C51" s="44"/>
      <c r="D51" s="46">
        <v>0</v>
      </c>
      <c r="E51" s="44"/>
      <c r="F51" s="46">
        <v>0</v>
      </c>
      <c r="G51" s="39"/>
      <c r="H51" s="46">
        <v>0</v>
      </c>
      <c r="I51" s="39"/>
      <c r="J51" s="46">
        <v>0</v>
      </c>
      <c r="K51" s="39"/>
      <c r="L51" s="46">
        <v>0</v>
      </c>
      <c r="M51" s="39"/>
      <c r="N51" s="44">
        <f>SUM(B51+D51+F51+H51+J51+L51)</f>
        <v>0</v>
      </c>
      <c r="O51" s="39"/>
      <c r="P51" s="44">
        <v>6112</v>
      </c>
      <c r="Q51" s="39"/>
      <c r="R51" s="45">
        <f>SUM(N51+P51)</f>
        <v>6112</v>
      </c>
    </row>
    <row r="52" spans="1:18" ht="15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  <row r="53" spans="1:18" ht="15" customHeight="1">
      <c r="A53" s="38" t="s">
        <v>99</v>
      </c>
      <c r="B53" s="46">
        <v>0</v>
      </c>
      <c r="C53" s="44"/>
      <c r="D53" s="46">
        <v>0</v>
      </c>
      <c r="E53" s="39"/>
      <c r="F53" s="46">
        <v>0</v>
      </c>
      <c r="G53" s="39"/>
      <c r="H53" s="46">
        <v>0</v>
      </c>
      <c r="I53" s="39"/>
      <c r="J53" s="46">
        <v>12226</v>
      </c>
      <c r="K53" s="39"/>
      <c r="L53" s="46">
        <v>0</v>
      </c>
      <c r="M53" s="39"/>
      <c r="N53" s="44">
        <f>SUM(B53+D53+F53+H53+J53+L53)</f>
        <v>12226</v>
      </c>
      <c r="O53" s="39"/>
      <c r="P53" s="45">
        <v>-1463</v>
      </c>
      <c r="Q53" s="39"/>
      <c r="R53" s="45">
        <f>SUM(N53+P53)</f>
        <v>10763</v>
      </c>
    </row>
    <row r="54" spans="1:18" ht="15" customHeight="1">
      <c r="A54" s="38"/>
      <c r="B54" s="46"/>
      <c r="C54" s="44"/>
      <c r="D54" s="46"/>
      <c r="E54" s="39"/>
      <c r="F54" s="46"/>
      <c r="G54" s="39"/>
      <c r="H54" s="46"/>
      <c r="I54" s="39"/>
      <c r="J54" s="46"/>
      <c r="K54" s="39"/>
      <c r="L54" s="46"/>
      <c r="M54" s="39"/>
      <c r="N54" s="44"/>
      <c r="O54" s="39"/>
      <c r="P54" s="45"/>
      <c r="Q54" s="39"/>
      <c r="R54" s="45"/>
    </row>
    <row r="55" spans="1:18" ht="15" customHeight="1">
      <c r="A55" s="38" t="s">
        <v>73</v>
      </c>
      <c r="B55" s="46">
        <v>0</v>
      </c>
      <c r="C55" s="44"/>
      <c r="D55" s="46">
        <v>0</v>
      </c>
      <c r="E55" s="39"/>
      <c r="F55" s="46">
        <v>0</v>
      </c>
      <c r="G55" s="39"/>
      <c r="H55" s="46">
        <v>0</v>
      </c>
      <c r="I55" s="39"/>
      <c r="J55" s="46">
        <v>-7145</v>
      </c>
      <c r="K55" s="39"/>
      <c r="L55" s="46">
        <v>0</v>
      </c>
      <c r="M55" s="39"/>
      <c r="N55" s="44">
        <f>SUM(B55+D55+F55+H55+J55+L55)</f>
        <v>-7145</v>
      </c>
      <c r="O55" s="39"/>
      <c r="P55" s="45">
        <v>0</v>
      </c>
      <c r="Q55" s="39"/>
      <c r="R55" s="45">
        <f>SUM(N55+P55)</f>
        <v>-7145</v>
      </c>
    </row>
    <row r="56" spans="1:18" ht="15" customHeight="1" thickBo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5" customHeight="1" thickBot="1">
      <c r="A57" s="38" t="s">
        <v>132</v>
      </c>
      <c r="B57" s="54">
        <f>SUM(B47:B56)</f>
        <v>88863</v>
      </c>
      <c r="C57" s="44"/>
      <c r="D57" s="54">
        <f>SUM(D47:D56)</f>
        <v>694</v>
      </c>
      <c r="E57" s="44"/>
      <c r="F57" s="54">
        <f>SUM(F47:F56)</f>
        <v>259</v>
      </c>
      <c r="G57" s="44"/>
      <c r="H57" s="54">
        <f>SUM(H47:H56)</f>
        <v>0</v>
      </c>
      <c r="I57" s="44"/>
      <c r="J57" s="54">
        <f>SUM(J47:J56)</f>
        <v>165664</v>
      </c>
      <c r="K57" s="44"/>
      <c r="L57" s="54">
        <f>SUM(L47:L56)</f>
        <v>0</v>
      </c>
      <c r="M57" s="44"/>
      <c r="N57" s="54">
        <f>SUM(N47:N56)</f>
        <v>255480</v>
      </c>
      <c r="O57" s="44"/>
      <c r="P57" s="54">
        <f>SUM(P47:P56)</f>
        <v>12205</v>
      </c>
      <c r="Q57" s="39"/>
      <c r="R57" s="54">
        <f>SUM(R47:R56)</f>
        <v>267685</v>
      </c>
    </row>
    <row r="58" spans="1:18" ht="1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ht="15" customHeight="1">
      <c r="A60" s="38" t="s">
        <v>105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ht="15" customHeight="1">
      <c r="A61" s="38" t="s">
        <v>106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ht="1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ht="15" customHeight="1">
      <c r="A63" s="38" t="s">
        <v>133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39"/>
      <c r="R63" s="39"/>
    </row>
    <row r="64" spans="1:18" ht="15" customHeight="1">
      <c r="A64" s="38" t="s">
        <v>121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39"/>
      <c r="R64" s="39"/>
    </row>
  </sheetData>
  <sheetProtection/>
  <mergeCells count="4">
    <mergeCell ref="A1:R1"/>
    <mergeCell ref="A2:R2"/>
    <mergeCell ref="B5:N5"/>
    <mergeCell ref="B34:N34"/>
  </mergeCells>
  <printOptions horizontalCentered="1"/>
  <pageMargins left="0.6" right="0.2" top="0.5" bottom="0.3" header="0.511805555555556" footer="0.511805555555556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Delloyd</cp:lastModifiedBy>
  <cp:lastPrinted>2007-11-28T08:50:24Z</cp:lastPrinted>
  <dcterms:created xsi:type="dcterms:W3CDTF">2003-08-25T09:05:58Z</dcterms:created>
  <dcterms:modified xsi:type="dcterms:W3CDTF">2007-11-28T08:26:45Z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